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8910" tabRatio="288"/>
  </bookViews>
  <sheets>
    <sheet name="CIL Calculator" sheetId="1" r:id="rId1"/>
  </sheets>
  <definedNames>
    <definedName name="_xlnm.Print_Area" localSheetId="0">'CIL Calculator'!$A$1:$H$274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90" i="1" l="1"/>
  <c r="D189" i="1"/>
  <c r="D188" i="1"/>
  <c r="D187" i="1"/>
  <c r="D186" i="1"/>
  <c r="D185" i="1"/>
  <c r="D184" i="1"/>
  <c r="G221" i="1" l="1"/>
  <c r="G233" i="1"/>
  <c r="G229" i="1"/>
  <c r="F229" i="1" l="1"/>
  <c r="E229" i="1"/>
  <c r="E233" i="1"/>
  <c r="F233" i="1"/>
  <c r="F221" i="1"/>
  <c r="E221" i="1"/>
  <c r="C89" i="1"/>
  <c r="F158" i="1"/>
  <c r="C33" i="1"/>
  <c r="D33" i="1"/>
  <c r="D30" i="1" l="1"/>
  <c r="F193" i="1" s="1"/>
  <c r="C212" i="1" l="1"/>
  <c r="D163" i="1"/>
  <c r="F174" i="1" s="1"/>
  <c r="C40" i="1"/>
  <c r="C201" i="1" l="1"/>
  <c r="D165" i="1"/>
  <c r="D171" i="1"/>
  <c r="C199" i="1"/>
  <c r="F153" i="1" l="1"/>
  <c r="F149" i="1"/>
  <c r="F138" i="1"/>
  <c r="E206" i="1" s="1"/>
  <c r="F133" i="1"/>
  <c r="F131" i="1"/>
  <c r="F127" i="1"/>
  <c r="F125" i="1"/>
  <c r="F123" i="1"/>
  <c r="F121" i="1"/>
  <c r="E207" i="1" l="1"/>
  <c r="E110" i="1"/>
  <c r="F198" i="1" l="1"/>
  <c r="F106" i="1"/>
  <c r="F104" i="1"/>
  <c r="F102" i="1"/>
  <c r="F100" i="1"/>
  <c r="F151" i="1" l="1"/>
  <c r="F147" i="1"/>
  <c r="F145" i="1"/>
  <c r="F143" i="1"/>
  <c r="D70" i="1"/>
  <c r="D72" i="1" s="1"/>
  <c r="E61" i="1"/>
  <c r="E171" i="1" l="1"/>
  <c r="F171" i="1" s="1"/>
  <c r="E170" i="1"/>
  <c r="E184" i="1"/>
  <c r="E186" i="1"/>
  <c r="F186" i="1" s="1"/>
  <c r="E190" i="1"/>
  <c r="F190" i="1" s="1"/>
  <c r="E189" i="1"/>
  <c r="F189" i="1" s="1"/>
  <c r="E188" i="1"/>
  <c r="F188" i="1" s="1"/>
  <c r="E187" i="1"/>
  <c r="F187" i="1" s="1"/>
  <c r="E185" i="1"/>
  <c r="F185" i="1" s="1"/>
  <c r="E208" i="1"/>
  <c r="E112" i="1"/>
  <c r="F112" i="1" s="1"/>
  <c r="E172" i="1" l="1"/>
  <c r="E116" i="1"/>
  <c r="G184" i="1" s="1"/>
  <c r="F201" i="1" s="1"/>
  <c r="E191" i="1"/>
  <c r="F184" i="1"/>
  <c r="F191" i="1" s="1"/>
  <c r="E201" i="1" s="1"/>
  <c r="F170" i="1"/>
  <c r="E205" i="1"/>
  <c r="F172" i="1" l="1"/>
  <c r="E199" i="1" s="1"/>
  <c r="G171" i="1"/>
  <c r="F199" i="1" s="1"/>
  <c r="F192" i="1"/>
  <c r="G201" i="1" s="1"/>
  <c r="F129" i="1"/>
  <c r="F173" i="1" l="1"/>
  <c r="F203" i="1"/>
  <c r="E203" i="1"/>
  <c r="F61" i="1"/>
  <c r="G199" i="1" l="1"/>
  <c r="G203" i="1" s="1"/>
  <c r="E210" i="1" s="1"/>
  <c r="E212" i="1" s="1"/>
  <c r="G227" i="1" l="1"/>
  <c r="G237" i="1"/>
  <c r="G223" i="1"/>
  <c r="G225" i="1"/>
  <c r="G239" i="1"/>
  <c r="E223" i="1" l="1"/>
  <c r="F223" i="1"/>
  <c r="F225" i="1"/>
  <c r="E225" i="1"/>
  <c r="F237" i="1"/>
  <c r="E237" i="1"/>
  <c r="E239" i="1"/>
  <c r="F239" i="1"/>
  <c r="E227" i="1"/>
  <c r="F227" i="1"/>
  <c r="G247" i="1"/>
  <c r="G249" i="1" s="1"/>
  <c r="E251" i="1" s="1"/>
  <c r="E247" i="1" l="1"/>
  <c r="E249" i="1" s="1"/>
  <c r="F247" i="1"/>
  <c r="F249" i="1" s="1"/>
</calcChain>
</file>

<file path=xl/sharedStrings.xml><?xml version="1.0" encoding="utf-8"?>
<sst xmlns="http://schemas.openxmlformats.org/spreadsheetml/2006/main" count="155" uniqueCount="130">
  <si>
    <t>ALL and ONLY blue cells must be completed</t>
  </si>
  <si>
    <t>Address / Site</t>
  </si>
  <si>
    <t>All Other Uses</t>
  </si>
  <si>
    <t>Floorspace</t>
  </si>
  <si>
    <t>Social Housing Relief</t>
  </si>
  <si>
    <t>Charitable Exemption</t>
  </si>
  <si>
    <t>Would exemption of liability for that interest constitute State Aid?</t>
  </si>
  <si>
    <t>Is any material interest jointly owned with a non-charitable institution?</t>
  </si>
  <si>
    <t>Is there another owner, or owners, with a material interest in the relevant land?</t>
  </si>
  <si>
    <t>Is that ownership of a material interest belonging to a non-charitable institution?</t>
  </si>
  <si>
    <t>Will the chargeable development be used wholly or mainly for charitable purposes?</t>
  </si>
  <si>
    <t>Does the charitable institution have a material interest in the land?</t>
  </si>
  <si>
    <t>Will the chargeable development be 100% occupied by a charitable institution?</t>
  </si>
  <si>
    <t>Phased?</t>
  </si>
  <si>
    <t>Original App Ref #</t>
  </si>
  <si>
    <t>S73 App?</t>
  </si>
  <si>
    <t>S73 App Ref #</t>
  </si>
  <si>
    <t>Original App PP Date</t>
  </si>
  <si>
    <t>S73 App PP Date</t>
  </si>
  <si>
    <t>Summary</t>
  </si>
  <si>
    <t>Date of effect</t>
  </si>
  <si>
    <t>Total</t>
  </si>
  <si>
    <t>Demolished</t>
  </si>
  <si>
    <t>(G)</t>
  </si>
  <si>
    <t>Are there any existing buildings on the site on the day planning permission is granted which contain a part that has been in lawful use for a continuous period of at least 6 months within the period of 3 years prior to planning permission? ('In-use' buildings)</t>
  </si>
  <si>
    <t>Is this the 1st phase?</t>
  </si>
  <si>
    <r>
      <t>Former phase E</t>
    </r>
    <r>
      <rPr>
        <sz val="10"/>
        <color theme="0" tint="-0.14999847407452621"/>
        <rFont val="Arial"/>
        <family val="2"/>
      </rPr>
      <t xml:space="preserve"> (E</t>
    </r>
    <r>
      <rPr>
        <vertAlign val="subscript"/>
        <sz val="10"/>
        <color theme="0" tint="-0.14999847407452621"/>
        <rFont val="Arial"/>
        <family val="2"/>
      </rPr>
      <t>P</t>
    </r>
    <r>
      <rPr>
        <sz val="10"/>
        <color theme="0" tint="-0.14999847407452621"/>
        <rFont val="Arial"/>
        <family val="2"/>
      </rPr>
      <t>)</t>
    </r>
  </si>
  <si>
    <r>
      <t xml:space="preserve">Former phase G </t>
    </r>
    <r>
      <rPr>
        <sz val="10"/>
        <color theme="0" tint="-0.14999847407452621"/>
        <rFont val="Arial"/>
        <family val="2"/>
      </rPr>
      <t>(G</t>
    </r>
    <r>
      <rPr>
        <vertAlign val="subscript"/>
        <sz val="10"/>
        <color theme="0" tint="-0.14999847407452621"/>
        <rFont val="Arial"/>
        <family val="2"/>
      </rPr>
      <t>P</t>
    </r>
    <r>
      <rPr>
        <sz val="10"/>
        <color theme="0" tint="-0.14999847407452621"/>
        <rFont val="Arial"/>
        <family val="2"/>
      </rPr>
      <t>)</t>
    </r>
  </si>
  <si>
    <r>
      <t>Former phase K</t>
    </r>
    <r>
      <rPr>
        <b/>
        <vertAlign val="subscript"/>
        <sz val="10"/>
        <color theme="0" tint="-0.14999847407452621"/>
        <rFont val="Arial"/>
        <family val="2"/>
      </rPr>
      <t>R</t>
    </r>
    <r>
      <rPr>
        <sz val="10"/>
        <color theme="0" tint="-0.14999847407452621"/>
        <rFont val="Arial"/>
        <family val="2"/>
      </rPr>
      <t xml:space="preserve"> (K</t>
    </r>
    <r>
      <rPr>
        <vertAlign val="subscript"/>
        <sz val="10"/>
        <color theme="0" tint="-0.14999847407452621"/>
        <rFont val="Arial"/>
        <family val="2"/>
      </rPr>
      <t>PR</t>
    </r>
    <r>
      <rPr>
        <sz val="10"/>
        <color theme="0" tint="-0.14999847407452621"/>
        <rFont val="Arial"/>
        <family val="2"/>
      </rPr>
      <t>)</t>
    </r>
  </si>
  <si>
    <r>
      <t>Credit</t>
    </r>
    <r>
      <rPr>
        <sz val="10"/>
        <color theme="0" tint="-0.14999847407452621"/>
        <rFont val="Arial"/>
        <family val="2"/>
      </rPr>
      <t xml:space="preserve"> (E</t>
    </r>
    <r>
      <rPr>
        <vertAlign val="subscript"/>
        <sz val="10"/>
        <color theme="0" tint="-0.14999847407452621"/>
        <rFont val="Arial"/>
        <family val="2"/>
      </rPr>
      <t>X</t>
    </r>
    <r>
      <rPr>
        <sz val="10"/>
        <color theme="0" tint="-0.14999847407452621"/>
        <rFont val="Arial"/>
        <family val="2"/>
      </rPr>
      <t>)</t>
    </r>
  </si>
  <si>
    <r>
      <t>...of which
Retained</t>
    </r>
    <r>
      <rPr>
        <sz val="10"/>
        <color theme="0" tint="-0.14999847407452621"/>
        <rFont val="Arial"/>
        <family val="2"/>
      </rPr>
      <t xml:space="preserve"> (K</t>
    </r>
    <r>
      <rPr>
        <vertAlign val="subscript"/>
        <sz val="10"/>
        <color theme="0" tint="-0.14999847407452621"/>
        <rFont val="Arial"/>
        <family val="2"/>
      </rPr>
      <t>R</t>
    </r>
    <r>
      <rPr>
        <sz val="10"/>
        <color theme="0" tint="-0.14999847407452621"/>
        <rFont val="Arial"/>
        <family val="2"/>
      </rPr>
      <t>)</t>
    </r>
  </si>
  <si>
    <t>Chargeable Development</t>
  </si>
  <si>
    <t>Is the development wholly within the curtilage of an existing main dwelling?</t>
  </si>
  <si>
    <t>Does the development comprise only one new dwelling?</t>
  </si>
  <si>
    <t>Is the development an enlargement of an existing main dwelling?</t>
  </si>
  <si>
    <t>Does the development comprise a new dwelling?</t>
  </si>
  <si>
    <t>Does the person own a material interest in the main dwelling?</t>
  </si>
  <si>
    <t>Meets Condition?</t>
  </si>
  <si>
    <r>
      <rPr>
        <b/>
        <sz val="10"/>
        <color theme="0" tint="-0.14999847407452621"/>
        <rFont val="Arial"/>
        <family val="2"/>
      </rPr>
      <t>Condition 1</t>
    </r>
    <r>
      <rPr>
        <sz val="10"/>
        <color theme="0" tint="-0.14999847407452621"/>
        <rFont val="Arial"/>
        <family val="2"/>
      </rPr>
      <t xml:space="preserve"> is that the dwelling is let by a local housing authority on one of the following:
</t>
    </r>
    <r>
      <rPr>
        <sz val="8"/>
        <color theme="0" tint="-0.14999847407452621"/>
        <rFont val="Arial"/>
        <family val="2"/>
      </rPr>
      <t>● A demoted tenancy;
● An introductory tenancy;
● A secure tenancy;
● An arrangement that would be a secure tenancy but for paragraph 4ZA or 12 of Schedule 1 to the Housing Act 1985</t>
    </r>
    <r>
      <rPr>
        <sz val="10"/>
        <color theme="0" tint="-0.14999847407452621"/>
        <rFont val="Arial"/>
        <family val="2"/>
      </rPr>
      <t xml:space="preserve">
</t>
    </r>
    <r>
      <rPr>
        <b/>
        <sz val="10"/>
        <rFont val="Arial"/>
        <family val="2"/>
      </rPr>
      <t/>
    </r>
  </si>
  <si>
    <r>
      <rPr>
        <b/>
        <sz val="10"/>
        <color theme="0" tint="-0.14999847407452621"/>
        <rFont val="Arial"/>
        <family val="2"/>
      </rPr>
      <t>Condition 2</t>
    </r>
    <r>
      <rPr>
        <sz val="10"/>
        <color theme="0" tint="-0.14999847407452621"/>
        <rFont val="Arial"/>
        <family val="2"/>
      </rPr>
      <t xml:space="preserve"> is that all of the following criteria are met:
</t>
    </r>
    <r>
      <rPr>
        <sz val="8"/>
        <color theme="0" tint="-0.14999847407452621"/>
        <rFont val="Arial"/>
        <family val="2"/>
      </rPr>
      <t>● The dwelling is occupied in accordance with shared ownership arrangements within the meaning of §70(4) of the Housing and Regeneration Act (H&amp;RA) 2008;
● The percentage of the value of the dwelling paid as a premium on the day on which a lease is granted under the shared ownership arrangement does not exceed 75% of the market value (where the market value at any time is the price which the dwelling might reasonably be expected to fetch if sold at that time on the open market);
● On the day on which a lease is granted under the shared ownership arrangements, the annual rent payable is not more than 3% of the value of the unsold interest; and
● In any given year the annual rent payable does not increase by more than the % increase in the retail prices index for the year to September immediately preceding the anniversary of the day on which the lease was granted plus 0.5%</t>
    </r>
  </si>
  <si>
    <t>Of the proposed floorspace in the Floorspace section…</t>
  </si>
  <si>
    <t>...wholly or partly made up of one or more dwellings?</t>
  </si>
  <si>
    <t>...wholly or mainly for use by the general public?</t>
  </si>
  <si>
    <t>...to be used wholly or mainly for commercial purposes?</t>
  </si>
  <si>
    <t>...wholly or mainly for the benefit of the occupants of development which is not granted by the same planning permission?</t>
  </si>
  <si>
    <r>
      <t>Part K</t>
    </r>
    <r>
      <rPr>
        <vertAlign val="subscript"/>
        <sz val="10"/>
        <color theme="0" tint="-0.14999847407452621"/>
        <rFont val="Arial"/>
        <family val="2"/>
      </rPr>
      <t>QR</t>
    </r>
  </si>
  <si>
    <r>
      <t>Proposed</t>
    </r>
    <r>
      <rPr>
        <sz val="10"/>
        <color rgb="FF025BAD"/>
        <rFont val="Arial"/>
        <family val="2"/>
      </rPr>
      <t/>
    </r>
  </si>
  <si>
    <t>...of which Retained</t>
  </si>
  <si>
    <r>
      <rPr>
        <sz val="10"/>
        <color theme="0" tint="-0.14999847407452621"/>
        <rFont val="Arial"/>
        <family val="2"/>
      </rPr>
      <t>(Part K</t>
    </r>
    <r>
      <rPr>
        <vertAlign val="subscript"/>
        <sz val="10"/>
        <color theme="0" tint="-0.14999847407452621"/>
        <rFont val="Arial"/>
        <family val="2"/>
      </rPr>
      <t>QR</t>
    </r>
    <r>
      <rPr>
        <sz val="10"/>
        <color theme="0" tint="-0.14999847407452621"/>
        <rFont val="Arial"/>
        <family val="2"/>
      </rPr>
      <t>)</t>
    </r>
  </si>
  <si>
    <t>Communal Floorspace</t>
  </si>
  <si>
    <t>Deemed Net Area for Social Housing Relief</t>
  </si>
  <si>
    <r>
      <rPr>
        <b/>
        <sz val="10"/>
        <color theme="0" tint="-0.14999847407452621"/>
        <rFont val="Arial"/>
        <family val="2"/>
      </rPr>
      <t>Condition 3</t>
    </r>
    <r>
      <rPr>
        <sz val="10"/>
        <color theme="0" tint="-0.14999847407452621"/>
        <rFont val="Arial"/>
        <family val="2"/>
      </rPr>
      <t xml:space="preserve"> is that all of the following criteria are met:
</t>
    </r>
    <r>
      <rPr>
        <sz val="8"/>
        <color theme="0" tint="-0.14999847407452621"/>
        <rFont val="Arial"/>
        <family val="2"/>
      </rPr>
      <t>● The dwelling is let by a private registered provider of social housing on one of the following—
   — an assured tenancy (including an assured shorthold tenancy);
   — an assured agricultural occupancy;
   — an arrangement that would be an assured tenancy or an assured agricultural occupancy but for paragraph 12(1)(h) or 12ZA of Schedule 1 to the Housing Act 1988(c);
   — a demoted tenancy; and
● One of the below criteria is met.
   — the rent is:
      &gt; subject to the national rent regime, and
      &gt; regulated under a standard controlling rents set by the Regulator of Social Housing under §194 of the H&amp;RA 2008;
   — the rent is:
      &gt; not subject to the national rent regime;
      &gt; not regulated under a standard controlling rents set by the Regulator of Social Housing under §194 of the H&amp;RA 2008; and
      &gt; no more than 80% of market rent;
   — the rent is:
      &gt; not subject to the national rent regime; and
      &gt; regulated under a standard controlling rents set by the Regulator of Social Housing under §194 of the H&amp;RA 2008 which requires the initial rent to be no more than 80% of the market rent of the property (including service charges).</t>
    </r>
  </si>
  <si>
    <t>Mayoral CIL</t>
  </si>
  <si>
    <t>Residential Annex or Extension Exemption</t>
  </si>
  <si>
    <t>Minor Development Exemption</t>
  </si>
  <si>
    <t>CIL
Chargeable</t>
  </si>
  <si>
    <t>Net
CIL Liability</t>
  </si>
  <si>
    <r>
      <t xml:space="preserve">Deemed net area chargeable at rate R for Social Housing Relief </t>
    </r>
    <r>
      <rPr>
        <sz val="10"/>
        <color rgb="FFD9D9D9"/>
        <rFont val="Arial"/>
        <family val="2"/>
      </rPr>
      <t>(A)=Q</t>
    </r>
    <r>
      <rPr>
        <vertAlign val="subscript"/>
        <sz val="10"/>
        <color rgb="FFD9D9D9"/>
        <rFont val="Arial"/>
        <family val="2"/>
      </rPr>
      <t>R</t>
    </r>
    <r>
      <rPr>
        <sz val="10"/>
        <color rgb="FFD9D9D9"/>
        <rFont val="Arial"/>
        <family val="2"/>
      </rPr>
      <t>-K</t>
    </r>
    <r>
      <rPr>
        <vertAlign val="subscript"/>
        <sz val="10"/>
        <color rgb="FFD9D9D9"/>
        <rFont val="Arial"/>
        <family val="2"/>
      </rPr>
      <t>QR</t>
    </r>
    <r>
      <rPr>
        <sz val="10"/>
        <color rgb="FFD9D9D9"/>
        <rFont val="Arial"/>
        <family val="2"/>
      </rPr>
      <t>-(Q</t>
    </r>
    <r>
      <rPr>
        <vertAlign val="subscript"/>
        <sz val="10"/>
        <color rgb="FFD9D9D9"/>
        <rFont val="Arial"/>
        <family val="2"/>
      </rPr>
      <t>R</t>
    </r>
    <r>
      <rPr>
        <sz val="10"/>
        <color rgb="FFD9D9D9"/>
        <rFont val="Arial"/>
        <family val="2"/>
      </rPr>
      <t>xE/G)</t>
    </r>
  </si>
  <si>
    <t>Self-Build Exemption</t>
  </si>
  <si>
    <t>The proposed 'Social Resi.' floorspace must only be made up of Qualifying Dwellings, i.e. must satisfy at least 1 of the following conditions for (Discretionary) Social Housing Relief:</t>
  </si>
  <si>
    <r>
      <t>...how much floorspace is Communal development?</t>
    </r>
    <r>
      <rPr>
        <sz val="10"/>
        <color rgb="FFD9D9D9"/>
        <rFont val="Arial"/>
        <family val="2"/>
      </rPr>
      <t xml:space="preserve"> (X)</t>
    </r>
  </si>
  <si>
    <r>
      <t>Floorspace of Qualifying Dwellings to which the Communal development relates</t>
    </r>
    <r>
      <rPr>
        <sz val="10"/>
        <color rgb="FFD9D9D9"/>
        <rFont val="Arial"/>
        <family val="2"/>
      </rPr>
      <t xml:space="preserve"> (A)</t>
    </r>
  </si>
  <si>
    <r>
      <t xml:space="preserve">Floorspace of Qualifying Dwellings + Relevant Development' </t>
    </r>
    <r>
      <rPr>
        <sz val="10"/>
        <color rgb="FFD9D9D9"/>
        <rFont val="Arial"/>
        <family val="2"/>
      </rPr>
      <t>(B)</t>
    </r>
  </si>
  <si>
    <r>
      <t xml:space="preserve">Qualifying Communal development
</t>
    </r>
    <r>
      <rPr>
        <sz val="10"/>
        <color rgb="FFD9D9D9"/>
        <rFont val="Arial"/>
        <family val="2"/>
      </rPr>
      <t>(Part Q</t>
    </r>
    <r>
      <rPr>
        <vertAlign val="subscript"/>
        <sz val="10"/>
        <color rgb="FFD9D9D9"/>
        <rFont val="Arial"/>
        <family val="2"/>
      </rPr>
      <t>R</t>
    </r>
    <r>
      <rPr>
        <sz val="10"/>
        <color rgb="FFD9D9D9"/>
        <rFont val="Arial"/>
        <family val="2"/>
      </rPr>
      <t>)=XxA/B</t>
    </r>
  </si>
  <si>
    <t>Phase Ref #</t>
  </si>
  <si>
    <t>Phase App PP Date</t>
  </si>
  <si>
    <t>Date on which planning permission first permits development</t>
  </si>
  <si>
    <t>Mayoral CIL Liability</t>
  </si>
  <si>
    <t>Exemptions</t>
  </si>
  <si>
    <t>All floorspace figures must be entered as Gross Internal Area (GIA) in accordance with RICS Code of Measuring Practice</t>
  </si>
  <si>
    <t>The following tests determine whether floorspace is Communal development floorspace or not. Is this floorspace…</t>
  </si>
  <si>
    <t>Does the development comprise a dwelling built/commissioned by a person and occupied by the same person as their sole or main residence for at least 3 years?</t>
  </si>
  <si>
    <t>Will the person occupy the main dwelling as their sole or main residence for at least 3 years from completion?</t>
  </si>
  <si>
    <t>Insert total
demolished
floorspace
↓
↓
↓
↓
↓</t>
  </si>
  <si>
    <t>S73 Advice:</t>
  </si>
  <si>
    <t>No</t>
  </si>
  <si>
    <t>Total CIL Liability</t>
  </si>
  <si>
    <r>
      <rPr>
        <b/>
        <sz val="10"/>
        <color theme="0" tint="-0.14999847407452621"/>
        <rFont val="Arial"/>
        <family val="2"/>
      </rPr>
      <t>Condition 5</t>
    </r>
    <r>
      <rPr>
        <sz val="10"/>
        <color theme="0" tint="-0.14999847407452621"/>
        <rFont val="Arial"/>
        <family val="2"/>
      </rPr>
      <t xml:space="preserve"> is that:
</t>
    </r>
    <r>
      <rPr>
        <sz val="8"/>
        <color theme="0" tint="-0.14999847407452621"/>
        <rFont val="Arial"/>
        <family val="2"/>
      </rPr>
      <t>● (a) the dwelling is let by a person who is not a local housing authority, a private registered provider of social housing or a registered social landlord (within the meaning of Part 1 of the Housing Act 1996) on one of the following—
   — an assured tenancy (including an assured shorthold tenancy);
   — an assured agricultural occupancy;
   — an arrangement that would be an assured tenancy or an assured agricultural occupancy but for paragraph 12(1)(h) of Schedule 1 to the Housing Act 1988(a); and
● (b) the following criteria are both met—
   — the dwelling is let to a person whose needs are not adequately served by the commercial housing market; and
   — the rent is no more than 80 per cent of market rent (including service charges); and
● (c) a planning obligation under section 106 TCPA 1990 designed to ensure compliance with both criteria at sub-paragraph (b) has been entered into in respect of the planning permission which permits the chargeable development.</t>
    </r>
  </si>
  <si>
    <t>Does the development comprise 1 or more new separate dwellings?</t>
  </si>
  <si>
    <r>
      <t>BCIS Index</t>
    </r>
    <r>
      <rPr>
        <sz val="10"/>
        <rFont val="Arial"/>
        <family val="2"/>
      </rPr>
      <t xml:space="preserve"> (I</t>
    </r>
    <r>
      <rPr>
        <vertAlign val="subscript"/>
        <sz val="10"/>
        <rFont val="Arial"/>
        <family val="2"/>
      </rPr>
      <t>P</t>
    </r>
    <r>
      <rPr>
        <sz val="10"/>
        <rFont val="Arial"/>
        <family val="2"/>
      </rPr>
      <t>)</t>
    </r>
  </si>
  <si>
    <r>
      <t>Proposed</t>
    </r>
    <r>
      <rPr>
        <sz val="10"/>
        <rFont val="Arial"/>
        <family val="2"/>
      </rPr>
      <t xml:space="preserve"> (G</t>
    </r>
    <r>
      <rPr>
        <vertAlign val="subscript"/>
        <sz val="10"/>
        <rFont val="Arial"/>
        <family val="2"/>
      </rPr>
      <t>R</t>
    </r>
    <r>
      <rPr>
        <sz val="10"/>
        <rFont val="Arial"/>
        <family val="2"/>
      </rPr>
      <t>)</t>
    </r>
  </si>
  <si>
    <r>
      <t xml:space="preserve">Social Resi. </t>
    </r>
    <r>
      <rPr>
        <sz val="10"/>
        <rFont val="Arial"/>
        <family val="2"/>
      </rPr>
      <t>(Part Q</t>
    </r>
    <r>
      <rPr>
        <vertAlign val="subscript"/>
        <sz val="10"/>
        <rFont val="Arial"/>
        <family val="2"/>
      </rPr>
      <t>R</t>
    </r>
    <r>
      <rPr>
        <sz val="10"/>
        <rFont val="Arial"/>
        <family val="2"/>
      </rPr>
      <t>)</t>
    </r>
  </si>
  <si>
    <r>
      <t>Demolished+Credit</t>
    </r>
    <r>
      <rPr>
        <sz val="10"/>
        <rFont val="Arial"/>
        <family val="2"/>
      </rPr>
      <t xml:space="preserve"> (E)</t>
    </r>
  </si>
  <si>
    <r>
      <t>MCIL Index</t>
    </r>
    <r>
      <rPr>
        <sz val="10"/>
        <rFont val="Arial"/>
        <family val="2"/>
      </rPr>
      <t xml:space="preserve"> (I</t>
    </r>
    <r>
      <rPr>
        <vertAlign val="subscript"/>
        <sz val="10"/>
        <rFont val="Arial"/>
        <family val="2"/>
      </rPr>
      <t>C</t>
    </r>
    <r>
      <rPr>
        <sz val="10"/>
        <rFont val="Arial"/>
        <family val="2"/>
      </rPr>
      <t>)</t>
    </r>
  </si>
  <si>
    <r>
      <t xml:space="preserve">Rates
</t>
    </r>
    <r>
      <rPr>
        <sz val="10"/>
        <rFont val="Arial"/>
        <family val="2"/>
      </rPr>
      <t>R</t>
    </r>
  </si>
  <si>
    <r>
      <t xml:space="preserve">Deemed net area chargeable at rate R
</t>
    </r>
    <r>
      <rPr>
        <sz val="10"/>
        <rFont val="Arial"/>
        <family val="2"/>
      </rPr>
      <t>(A)=G</t>
    </r>
    <r>
      <rPr>
        <vertAlign val="subscript"/>
        <sz val="10"/>
        <rFont val="Arial"/>
        <family val="2"/>
      </rPr>
      <t>R</t>
    </r>
    <r>
      <rPr>
        <sz val="10"/>
        <rFont val="Arial"/>
        <family val="2"/>
      </rPr>
      <t>-K</t>
    </r>
    <r>
      <rPr>
        <vertAlign val="subscript"/>
        <sz val="10"/>
        <rFont val="Arial"/>
        <family val="2"/>
      </rPr>
      <t>R</t>
    </r>
    <r>
      <rPr>
        <sz val="10"/>
        <rFont val="Arial"/>
        <family val="2"/>
      </rPr>
      <t>-(G</t>
    </r>
    <r>
      <rPr>
        <vertAlign val="subscript"/>
        <sz val="10"/>
        <rFont val="Arial"/>
        <family val="2"/>
      </rPr>
      <t>R</t>
    </r>
    <r>
      <rPr>
        <sz val="10"/>
        <rFont val="Arial"/>
        <family val="2"/>
      </rPr>
      <t>xE/G)</t>
    </r>
  </si>
  <si>
    <r>
      <t xml:space="preserve">CIL chargeable
</t>
    </r>
    <r>
      <rPr>
        <sz val="10"/>
        <rFont val="Arial"/>
        <family val="2"/>
      </rPr>
      <t>=RxAxI</t>
    </r>
    <r>
      <rPr>
        <vertAlign val="subscript"/>
        <sz val="10"/>
        <rFont val="Arial"/>
        <family val="2"/>
      </rPr>
      <t>P</t>
    </r>
    <r>
      <rPr>
        <sz val="10"/>
        <rFont val="Arial"/>
        <family val="2"/>
      </rPr>
      <t>/I</t>
    </r>
    <r>
      <rPr>
        <vertAlign val="subscript"/>
        <sz val="10"/>
        <rFont val="Arial"/>
        <family val="2"/>
      </rPr>
      <t>C</t>
    </r>
  </si>
  <si>
    <r>
      <t xml:space="preserve">Qualifying amount for Social Housing Relief
</t>
    </r>
    <r>
      <rPr>
        <sz val="10"/>
        <rFont val="Arial"/>
        <family val="2"/>
      </rPr>
      <t>=RxAxI</t>
    </r>
    <r>
      <rPr>
        <vertAlign val="subscript"/>
        <sz val="10"/>
        <rFont val="Arial"/>
        <family val="2"/>
      </rPr>
      <t>P</t>
    </r>
    <r>
      <rPr>
        <sz val="10"/>
        <rFont val="Arial"/>
        <family val="2"/>
      </rPr>
      <t>/I</t>
    </r>
    <r>
      <rPr>
        <vertAlign val="subscript"/>
        <sz val="10"/>
        <rFont val="Arial"/>
        <family val="2"/>
      </rPr>
      <t>C</t>
    </r>
  </si>
  <si>
    <t>Surcharges</t>
  </si>
  <si>
    <t>Assumed date of payment</t>
  </si>
  <si>
    <t>Commencement date</t>
  </si>
  <si>
    <t>Unpaid amount</t>
  </si>
  <si>
    <t>Regulation 81: Has the Council had to apportion CIL liability between each interest in the land?</t>
  </si>
  <si>
    <t>Regulation 82: Has there been a failure to submit a notice of chargeable development before commencement?</t>
  </si>
  <si>
    <t>Regulation 83: Has the development commenced before the Council receives a valid commencement notice?</t>
  </si>
  <si>
    <t>Regulation 86: Has there been a failure to comply with an information notice served by the Council within 14 days?</t>
  </si>
  <si>
    <t>Total CIL Liability including surcharges</t>
  </si>
  <si>
    <t>Total surcharges</t>
  </si>
  <si>
    <t>Has the development commenced?</t>
  </si>
  <si>
    <t>Bank of England base rate (see www.bankofengland.co.uk)</t>
  </si>
  <si>
    <t>The Council may require surcharges to be paid if certain procedures have not been followed, as summarised below. Other surcharges not listed here may also be liable.</t>
  </si>
  <si>
    <r>
      <t xml:space="preserve">Regulation 85(1): Has payment </t>
    </r>
    <r>
      <rPr>
        <b/>
        <u/>
        <sz val="10"/>
        <color theme="0" tint="-0.14999847407452621"/>
        <rFont val="Arial"/>
        <family val="2"/>
      </rPr>
      <t>not</t>
    </r>
    <r>
      <rPr>
        <b/>
        <sz val="10"/>
        <color theme="0" tint="-0.14999847407452621"/>
        <rFont val="Arial"/>
        <family val="2"/>
      </rPr>
      <t xml:space="preserve"> been received in full after the end of the period of 30 days beginning with the day on which payment was due?</t>
    </r>
  </si>
  <si>
    <r>
      <t xml:space="preserve">Regulation 85(2): Has any part of the payment </t>
    </r>
    <r>
      <rPr>
        <b/>
        <u/>
        <sz val="10"/>
        <color theme="0" tint="-0.14999847407452621"/>
        <rFont val="Arial"/>
        <family val="2"/>
      </rPr>
      <t>not</t>
    </r>
    <r>
      <rPr>
        <b/>
        <sz val="10"/>
        <color theme="0" tint="-0.14999847407452621"/>
        <rFont val="Arial"/>
        <family val="2"/>
      </rPr>
      <t xml:space="preserve"> been received after the end of the period of 6 months beginning with the day on which payment was due?</t>
    </r>
  </si>
  <si>
    <r>
      <t xml:space="preserve">Regulation 85(3): Has any part of the payment </t>
    </r>
    <r>
      <rPr>
        <b/>
        <u/>
        <sz val="10"/>
        <color theme="0" tint="-0.14999847407452621"/>
        <rFont val="Arial"/>
        <family val="2"/>
      </rPr>
      <t>not</t>
    </r>
    <r>
      <rPr>
        <b/>
        <sz val="10"/>
        <color theme="0" tint="-0.14999847407452621"/>
        <rFont val="Arial"/>
        <family val="2"/>
      </rPr>
      <t xml:space="preserve"> been received after the end of the period of 12 months beginning with the day on which payment was due?</t>
    </r>
  </si>
  <si>
    <r>
      <t xml:space="preserve">Regulation 87: Has payment </t>
    </r>
    <r>
      <rPr>
        <b/>
        <u/>
        <sz val="10"/>
        <color theme="0" tint="-0.14999847407452621"/>
        <rFont val="Arial"/>
        <family val="2"/>
      </rPr>
      <t>not</t>
    </r>
    <r>
      <rPr>
        <b/>
        <sz val="10"/>
        <color theme="0" tint="-0.14999847407452621"/>
        <rFont val="Arial"/>
        <family val="2"/>
      </rPr>
      <t xml:space="preserve"> been received in full or in part on the day it was due?</t>
    </r>
  </si>
  <si>
    <t>For illustrative purposes only. Does not constitute a formal CIL Liability Notice. The Planning Act 2008 (as amended), the CIL Regulations 2010 (as amended) and NPPG on CIL should be referred to in the first instance. All entered figures are subject to verification by the Council.</t>
  </si>
  <si>
    <t>MCIL apportioned surcharges</t>
  </si>
  <si>
    <t>BCIL apportioned surcharges</t>
  </si>
  <si>
    <t>Total CIL Liability inc. surcharges</t>
  </si>
  <si>
    <t>MCIL + BCIL surcharges</t>
  </si>
  <si>
    <t>Mayoral CIL Charges</t>
  </si>
  <si>
    <t>MCIL1</t>
  </si>
  <si>
    <t>MCIL2</t>
  </si>
  <si>
    <t>MCIL in effect?</t>
  </si>
  <si>
    <r>
      <t xml:space="preserve">If a new CIL Charging Schedule has taken effect between the Original App PP date and the S73 App PP date then the overall CIL calculation </t>
    </r>
    <r>
      <rPr>
        <b/>
        <i/>
        <sz val="10"/>
        <color theme="0"/>
        <rFont val="Arial"/>
        <family val="2"/>
      </rPr>
      <t>equals</t>
    </r>
    <r>
      <rPr>
        <b/>
        <sz val="10"/>
        <color theme="0"/>
        <rFont val="Arial"/>
        <family val="2"/>
      </rPr>
      <t xml:space="preserve"> New S73 Chargeable Amount </t>
    </r>
    <r>
      <rPr>
        <b/>
        <i/>
        <sz val="10"/>
        <color theme="0"/>
        <rFont val="Arial"/>
        <family val="2"/>
      </rPr>
      <t>minus</t>
    </r>
    <r>
      <rPr>
        <b/>
        <sz val="10"/>
        <color theme="0"/>
        <rFont val="Arial"/>
        <family val="2"/>
      </rPr>
      <t xml:space="preserve"> Hypothetical Original Chargeable Amount, which requires two separate calculations to be done. If no new CIL Charging Schedule has taken effect, then new S73 Chargeable Amount </t>
    </r>
    <r>
      <rPr>
        <b/>
        <i/>
        <sz val="10"/>
        <color theme="0"/>
        <rFont val="Arial"/>
        <family val="2"/>
      </rPr>
      <t>replaces</t>
    </r>
    <r>
      <rPr>
        <b/>
        <sz val="10"/>
        <color theme="0"/>
        <rFont val="Arial"/>
        <family val="2"/>
      </rPr>
      <t xml:space="preserve"> original CIL Liability Notice (seek abatement if paid)</t>
    </r>
  </si>
  <si>
    <t>Brent CIL Charges</t>
  </si>
  <si>
    <t>Residential (C3 C4), Residential Institutions except Hospitals (C2), Student Accommodation, Hostels &amp; HMOs (SG)</t>
  </si>
  <si>
    <t>Hotel (C1)</t>
  </si>
  <si>
    <t>Retail (A1), Financial &amp; Professional Services (A2), Restaurants &amp; Cafes (A3), Drinking Establishments (A4), Hot Food Take-aways (A5), Office (B1a), All Sui Generis uses except Student Accommodation, Hostels, HMOs, Public Transport Stations, Theatres, Water and wastewater infrastructure, Fire stations and fire service facilities, Police stations and police facilities, and Warehouse Clubs</t>
  </si>
  <si>
    <t>Warehouse Clubs (Sui Generis)</t>
  </si>
  <si>
    <r>
      <rPr>
        <b/>
        <sz val="20"/>
        <rFont val="Arial"/>
        <family val="2"/>
      </rPr>
      <t>Community Infrastructure
Levy (CIL) Calculator</t>
    </r>
    <r>
      <rPr>
        <b/>
        <sz val="8"/>
        <rFont val="Arial"/>
        <family val="2"/>
      </rPr>
      <t xml:space="preserve">
</t>
    </r>
    <r>
      <rPr>
        <sz val="16"/>
        <rFont val="Arial"/>
        <family val="2"/>
      </rPr>
      <t>Version 1 - January 2019</t>
    </r>
    <r>
      <rPr>
        <sz val="8"/>
        <rFont val="Arial"/>
        <family val="2"/>
      </rPr>
      <t xml:space="preserve">
© London Borough of Brent 2019
Further information available at www.brent.gov.uk/cil</t>
    </r>
  </si>
  <si>
    <t>Health &amp; Education</t>
  </si>
  <si>
    <t>Light Industry &amp; Research &amp; Development (B1b&amp;c), General Industrial (B2), Storage &amp; Distribution (B8), Health, Education, Public Libraries, Museums, Public Halls and Places of Worship (D1a-h), Hospitals (C2), Public Swimming Pools (D2), Public Transport Stations, Theatres, Water and wastewater infrastructure, Fire stations and fire service facilities, and Police stations and police facilities (SG)</t>
  </si>
  <si>
    <t>Light Industry &amp; Research &amp; Development (B1b&amp;c), General Industrial (B2), Storage &amp; Distribution (B8), Public Libraries, Museums, Public Halls and Places of Worship (D1a-h), Hospitals (C2), Public Swimming Pools (D2), Public Transport Stations, Theatres, Water and wastewater infrastructure, Fire stations and fire service facilities, and Police stations and police facilities (SG)</t>
  </si>
  <si>
    <t>(Health, Education)</t>
  </si>
  <si>
    <r>
      <rPr>
        <b/>
        <sz val="10"/>
        <color theme="0" tint="-0.14999847407452621"/>
        <rFont val="Arial"/>
        <family val="2"/>
      </rPr>
      <t>Discretionary Social Housing Relief</t>
    </r>
    <r>
      <rPr>
        <sz val="10"/>
        <color theme="0" tint="-0.14999847407452621"/>
        <rFont val="Arial"/>
        <family val="2"/>
      </rPr>
      <t xml:space="preserve"> can be granted if the following criteria are met:
</t>
    </r>
    <r>
      <rPr>
        <sz val="8"/>
        <color theme="0" tint="-0.14999847407452621"/>
        <rFont val="Arial"/>
        <family val="2"/>
      </rPr>
      <t xml:space="preserve">● The dwelling is sold for no more than 80% of its market value (where the market value at any time is the price which the dwelling might reasonably be expected to fetch if sold at that time on the open market);
● The dwelling is sold in accordance with the charging authority's Discretionary Social Housing Relief policy; and
● The liability to pay CIL in relation to the dwelling remains with the person granted discretionary social housing relief.
</t>
    </r>
    <r>
      <rPr>
        <i/>
        <sz val="8"/>
        <color theme="0" tint="-0.14999847407452621"/>
        <rFont val="Arial"/>
        <family val="2"/>
      </rPr>
      <t>Neither the Mayor of London nor LB Brent have introduced Discretionary Social Housing Relief policies, and so this is not currently available in Brent.</t>
    </r>
  </si>
  <si>
    <t>Brent CIL</t>
  </si>
  <si>
    <t>Brent CIL Liability</t>
  </si>
  <si>
    <r>
      <t>BCIL Index (I</t>
    </r>
    <r>
      <rPr>
        <b/>
        <vertAlign val="subscript"/>
        <sz val="10"/>
        <rFont val="Arial"/>
        <family val="2"/>
      </rPr>
      <t>C</t>
    </r>
    <r>
      <rPr>
        <b/>
        <sz val="10"/>
        <rFont val="Arial"/>
        <family val="2"/>
      </rPr>
      <t>)</t>
    </r>
  </si>
  <si>
    <t>Assembly &amp; Leisure, excluding Public Swimming Pools (D2)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</si>
</sst>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
    <numFmt numFmtId="165" formatCode="&quot;£&quot;0#&quot;/m2&quot;"/>
    <numFmt numFmtId="166" formatCode="###,###&quot;m2&quot;"/>
    <numFmt numFmtId="167" formatCode="###,0##&quot;m2&quot;"/>
    <numFmt numFmtId="168" formatCode="&quot;£&quot;#,##0.00"/>
  </numFmts>
  <fonts count="35" x14ac:knownFonts="1">
    <font>
      <sz val="11"/>
      <color theme="1"/>
      <name val="Calibri"/>
      <family val="2"/>
      <scheme val="minor"/>
    </font>
    <font>
      <sz val="12"/>
      <color theme="1"/>
      <name val="Arial"/>
      <family val="2"/>
    </font>
    <font>
      <b/>
      <sz val="12"/>
      <color theme="0"/>
      <name val="Arial"/>
      <family val="2"/>
    </font>
    <font>
      <sz val="10"/>
      <color theme="0"/>
      <name val="Arial"/>
      <family val="2"/>
    </font>
    <font>
      <sz val="10"/>
      <color theme="1"/>
      <name val="Arial"/>
      <family val="2"/>
    </font>
    <font>
      <b/>
      <sz val="10"/>
      <color theme="0"/>
      <name val="Arial"/>
      <family val="2"/>
    </font>
    <font>
      <sz val="10"/>
      <name val="Arial"/>
      <family val="2"/>
    </font>
    <font>
      <b/>
      <sz val="10"/>
      <name val="Arial"/>
      <family val="2"/>
    </font>
    <font>
      <b/>
      <sz val="10"/>
      <color rgb="FF025BAD"/>
      <name val="Arial"/>
      <family val="2"/>
    </font>
    <font>
      <sz val="10"/>
      <color rgb="FF025BAD"/>
      <name val="Arial"/>
      <family val="2"/>
    </font>
    <font>
      <b/>
      <sz val="10"/>
      <color theme="1"/>
      <name val="Arial"/>
      <family val="2"/>
    </font>
    <font>
      <b/>
      <sz val="10"/>
      <color theme="0" tint="-0.14999847407452621"/>
      <name val="Arial"/>
      <family val="2"/>
    </font>
    <font>
      <sz val="10"/>
      <color theme="0" tint="-0.14999847407452621"/>
      <name val="Arial"/>
      <family val="2"/>
    </font>
    <font>
      <vertAlign val="subscript"/>
      <sz val="10"/>
      <color theme="0" tint="-0.14999847407452621"/>
      <name val="Arial"/>
      <family val="2"/>
    </font>
    <font>
      <b/>
      <vertAlign val="subscript"/>
      <sz val="10"/>
      <color theme="0" tint="-0.14999847407452621"/>
      <name val="Arial"/>
      <family val="2"/>
    </font>
    <font>
      <sz val="8"/>
      <color theme="0" tint="-0.14999847407452621"/>
      <name val="Arial"/>
      <family val="2"/>
    </font>
    <font>
      <i/>
      <sz val="8"/>
      <color theme="0" tint="-0.14999847407452621"/>
      <name val="Arial"/>
      <family val="2"/>
    </font>
    <font>
      <b/>
      <sz val="10"/>
      <color rgb="FFD9D9D9"/>
      <name val="Arial"/>
      <family val="2"/>
    </font>
    <font>
      <sz val="10"/>
      <color rgb="FFD9D9D9"/>
      <name val="Arial"/>
      <family val="2"/>
    </font>
    <font>
      <vertAlign val="subscript"/>
      <sz val="10"/>
      <color rgb="FFD9D9D9"/>
      <name val="Arial"/>
      <family val="2"/>
    </font>
    <font>
      <b/>
      <sz val="12"/>
      <color rgb="FF025BAD"/>
      <name val="Arial"/>
      <family val="2"/>
    </font>
    <font>
      <sz val="12"/>
      <name val="Arial"/>
      <family val="2"/>
    </font>
    <font>
      <b/>
      <sz val="20"/>
      <color theme="1"/>
      <name val="Arial"/>
      <family val="2"/>
    </font>
    <font>
      <sz val="20"/>
      <name val="Arial"/>
      <family val="2"/>
    </font>
    <font>
      <b/>
      <sz val="20"/>
      <color theme="0"/>
      <name val="Arial"/>
      <family val="2"/>
    </font>
    <font>
      <b/>
      <sz val="20"/>
      <name val="Arial"/>
      <family val="2"/>
    </font>
    <font>
      <sz val="16"/>
      <name val="Arial"/>
      <family val="2"/>
    </font>
    <font>
      <sz val="8"/>
      <name val="Arial"/>
      <family val="2"/>
    </font>
    <font>
      <vertAlign val="subscript"/>
      <sz val="10"/>
      <name val="Arial"/>
      <family val="2"/>
    </font>
    <font>
      <b/>
      <vertAlign val="subscript"/>
      <sz val="10"/>
      <name val="Arial"/>
      <family val="2"/>
    </font>
    <font>
      <b/>
      <sz val="12"/>
      <name val="Arial"/>
      <family val="2"/>
    </font>
    <font>
      <b/>
      <sz val="8"/>
      <name val="Arial"/>
      <family val="2"/>
    </font>
    <font>
      <u/>
      <sz val="11"/>
      <color theme="10"/>
      <name val="Calibri"/>
      <family val="2"/>
    </font>
    <font>
      <b/>
      <u/>
      <sz val="10"/>
      <color theme="0" tint="-0.14999847407452621"/>
      <name val="Arial"/>
      <family val="2"/>
    </font>
    <font>
      <b/>
      <i/>
      <sz val="10"/>
      <color theme="0"/>
      <name val="Arial"/>
      <family val="2"/>
    </font>
  </fonts>
  <fills count="8">
    <fill>
      <patternFill patternType="none"/>
    </fill>
    <fill>
      <patternFill patternType="gray125"/>
    </fill>
    <fill>
      <patternFill patternType="solid">
        <fgColor theme="0"/>
        <bgColor indexed="64"/>
      </patternFill>
    </fill>
    <fill>
      <patternFill patternType="solid">
        <fgColor rgb="FFE1F1FF"/>
        <bgColor indexed="64"/>
      </patternFill>
    </fill>
    <fill>
      <patternFill patternType="solid">
        <fgColor theme="0" tint="-0.14999847407452621"/>
        <bgColor indexed="64"/>
      </patternFill>
    </fill>
    <fill>
      <patternFill patternType="solid">
        <fgColor rgb="FFC00000"/>
        <bgColor indexed="64"/>
      </patternFill>
    </fill>
    <fill>
      <patternFill patternType="solid">
        <fgColor rgb="FFD9D9D9"/>
        <bgColor indexed="64"/>
      </patternFill>
    </fill>
    <fill>
      <patternFill patternType="solid">
        <fgColor theme="1"/>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32" fillId="0" borderId="0" applyNumberFormat="0" applyFill="0" applyBorder="0" applyAlignment="0" applyProtection="0">
      <alignment vertical="top"/>
      <protection locked="0"/>
    </xf>
  </cellStyleXfs>
  <cellXfs count="171">
    <xf numFmtId="0" fontId="0" fillId="0" borderId="0" xfId="0"/>
    <xf numFmtId="0" fontId="4" fillId="2" borderId="0" xfId="0" applyFont="1" applyFill="1" applyAlignment="1" applyProtection="1">
      <alignment wrapText="1"/>
    </xf>
    <xf numFmtId="0" fontId="3" fillId="2" borderId="0" xfId="0" applyFont="1" applyFill="1" applyAlignment="1" applyProtection="1">
      <alignment wrapText="1"/>
    </xf>
    <xf numFmtId="0" fontId="6" fillId="2" borderId="0" xfId="0" applyFont="1" applyFill="1" applyBorder="1" applyAlignment="1" applyProtection="1">
      <alignment wrapText="1"/>
    </xf>
    <xf numFmtId="0" fontId="4" fillId="2" borderId="0" xfId="0" applyFont="1" applyFill="1" applyBorder="1" applyAlignment="1" applyProtection="1">
      <alignment wrapText="1"/>
    </xf>
    <xf numFmtId="0" fontId="6" fillId="2" borderId="0" xfId="0" applyFont="1" applyFill="1" applyBorder="1" applyAlignment="1" applyProtection="1"/>
    <xf numFmtId="0" fontId="6" fillId="2" borderId="0" xfId="0" applyFont="1" applyFill="1" applyBorder="1" applyAlignment="1" applyProtection="1">
      <alignment horizontal="left" wrapText="1"/>
    </xf>
    <xf numFmtId="0" fontId="8" fillId="2" borderId="0" xfId="0" applyFont="1" applyFill="1" applyBorder="1" applyAlignment="1" applyProtection="1"/>
    <xf numFmtId="0" fontId="7" fillId="2" borderId="0" xfId="0" applyFont="1" applyFill="1" applyBorder="1" applyAlignment="1" applyProtection="1">
      <alignment wrapText="1"/>
    </xf>
    <xf numFmtId="0" fontId="9" fillId="2" borderId="0" xfId="0" applyFont="1" applyFill="1" applyBorder="1" applyAlignment="1" applyProtection="1">
      <alignment wrapText="1"/>
    </xf>
    <xf numFmtId="0" fontId="11" fillId="2" borderId="0" xfId="0" applyFont="1" applyFill="1" applyBorder="1" applyAlignment="1" applyProtection="1">
      <alignment horizontal="center" wrapText="1"/>
    </xf>
    <xf numFmtId="166" fontId="6" fillId="2" borderId="0" xfId="0" applyNumberFormat="1" applyFont="1" applyFill="1" applyBorder="1" applyAlignment="1" applyProtection="1">
      <alignment wrapText="1"/>
    </xf>
    <xf numFmtId="49" fontId="6" fillId="2" borderId="0" xfId="0" applyNumberFormat="1" applyFont="1" applyFill="1" applyBorder="1" applyAlignment="1" applyProtection="1">
      <alignment wrapText="1"/>
    </xf>
    <xf numFmtId="167" fontId="6" fillId="2" borderId="0" xfId="0" applyNumberFormat="1" applyFont="1" applyFill="1" applyBorder="1" applyAlignment="1" applyProtection="1">
      <alignment wrapText="1"/>
    </xf>
    <xf numFmtId="0" fontId="9" fillId="2" borderId="0" xfId="0" applyFont="1" applyFill="1" applyBorder="1" applyAlignment="1" applyProtection="1">
      <alignment horizontal="left" wrapText="1"/>
    </xf>
    <xf numFmtId="0" fontId="11"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7" fillId="2" borderId="0" xfId="0" applyFont="1" applyFill="1" applyBorder="1" applyAlignment="1" applyProtection="1">
      <alignment horizontal="center" wrapText="1"/>
    </xf>
    <xf numFmtId="0" fontId="17" fillId="2" borderId="0" xfId="0" applyFont="1" applyFill="1" applyBorder="1" applyAlignment="1" applyProtection="1">
      <alignment horizontal="center" wrapText="1"/>
    </xf>
    <xf numFmtId="0" fontId="7" fillId="2" borderId="0" xfId="0" applyFont="1" applyFill="1" applyBorder="1" applyAlignment="1" applyProtection="1">
      <alignment vertical="center" wrapText="1"/>
    </xf>
    <xf numFmtId="168" fontId="10" fillId="2" borderId="0" xfId="0" applyNumberFormat="1" applyFont="1" applyFill="1" applyBorder="1" applyAlignment="1" applyProtection="1">
      <alignment horizontal="right" vertical="center" wrapText="1"/>
    </xf>
    <xf numFmtId="0" fontId="23" fillId="2" borderId="0" xfId="0" applyFont="1" applyFill="1" applyBorder="1" applyAlignment="1" applyProtection="1">
      <alignment wrapText="1"/>
    </xf>
    <xf numFmtId="0" fontId="21" fillId="2" borderId="0" xfId="0" applyFont="1" applyFill="1" applyBorder="1" applyAlignment="1" applyProtection="1">
      <alignment wrapText="1"/>
    </xf>
    <xf numFmtId="0" fontId="20" fillId="2" borderId="0" xfId="0" applyFont="1" applyFill="1" applyBorder="1" applyAlignment="1" applyProtection="1">
      <alignment wrapText="1"/>
    </xf>
    <xf numFmtId="0" fontId="2" fillId="5" borderId="0" xfId="0" applyFont="1" applyFill="1" applyBorder="1" applyAlignment="1" applyProtection="1">
      <alignment horizontal="center" wrapText="1"/>
    </xf>
    <xf numFmtId="0" fontId="20" fillId="2" borderId="0" xfId="0" applyFont="1" applyFill="1" applyBorder="1" applyAlignment="1" applyProtection="1"/>
    <xf numFmtId="0" fontId="1" fillId="2" borderId="0" xfId="0" applyFont="1" applyFill="1" applyBorder="1" applyAlignment="1" applyProtection="1">
      <alignment wrapText="1"/>
    </xf>
    <xf numFmtId="0" fontId="5" fillId="2" borderId="0" xfId="0" applyFont="1" applyFill="1" applyBorder="1" applyAlignment="1" applyProtection="1">
      <alignment horizontal="right" vertical="top" wrapText="1"/>
    </xf>
    <xf numFmtId="0" fontId="6" fillId="2" borderId="0" xfId="0" applyFont="1" applyFill="1" applyBorder="1" applyAlignment="1" applyProtection="1">
      <alignment vertical="center" wrapText="1"/>
    </xf>
    <xf numFmtId="164" fontId="6" fillId="2" borderId="0" xfId="0" applyNumberFormat="1" applyFont="1" applyFill="1" applyBorder="1" applyAlignment="1" applyProtection="1">
      <alignment vertical="center" wrapText="1"/>
    </xf>
    <xf numFmtId="0" fontId="12" fillId="2" borderId="0" xfId="0" applyFont="1" applyFill="1" applyBorder="1" applyAlignment="1" applyProtection="1">
      <alignment horizontal="left" vertical="center" wrapText="1"/>
    </xf>
    <xf numFmtId="0" fontId="4" fillId="2" borderId="5" xfId="0" applyFont="1" applyFill="1" applyBorder="1" applyAlignment="1" applyProtection="1">
      <alignment wrapText="1"/>
    </xf>
    <xf numFmtId="0" fontId="4" fillId="2" borderId="6" xfId="0" applyFont="1" applyFill="1" applyBorder="1" applyAlignment="1" applyProtection="1">
      <alignment wrapText="1"/>
    </xf>
    <xf numFmtId="0" fontId="4" fillId="2" borderId="7" xfId="0" applyFont="1" applyFill="1" applyBorder="1" applyAlignment="1" applyProtection="1">
      <alignment wrapText="1"/>
    </xf>
    <xf numFmtId="0" fontId="6" fillId="2" borderId="8" xfId="0" applyFont="1" applyFill="1" applyBorder="1" applyAlignment="1" applyProtection="1"/>
    <xf numFmtId="0" fontId="6" fillId="2" borderId="8" xfId="0" applyFont="1" applyFill="1" applyBorder="1" applyAlignment="1" applyProtection="1">
      <alignment wrapText="1"/>
    </xf>
    <xf numFmtId="0" fontId="4" fillId="2" borderId="9" xfId="0" applyFont="1" applyFill="1" applyBorder="1" applyAlignment="1" applyProtection="1">
      <alignment wrapText="1"/>
    </xf>
    <xf numFmtId="0" fontId="6" fillId="2" borderId="8" xfId="0" applyFont="1" applyFill="1" applyBorder="1" applyAlignment="1" applyProtection="1">
      <alignment horizontal="left" wrapText="1"/>
    </xf>
    <xf numFmtId="0" fontId="4" fillId="2" borderId="2" xfId="0" applyFont="1" applyFill="1" applyBorder="1" applyAlignment="1" applyProtection="1">
      <alignment wrapText="1"/>
    </xf>
    <xf numFmtId="0" fontId="6" fillId="2" borderId="3" xfId="0" applyFont="1" applyFill="1" applyBorder="1" applyAlignment="1" applyProtection="1">
      <alignment wrapText="1"/>
    </xf>
    <xf numFmtId="0" fontId="4" fillId="2" borderId="4" xfId="0" applyFont="1" applyFill="1" applyBorder="1" applyAlignment="1" applyProtection="1">
      <alignment wrapText="1"/>
    </xf>
    <xf numFmtId="0" fontId="10" fillId="2" borderId="0" xfId="0" applyFont="1" applyFill="1" applyBorder="1" applyAlignment="1" applyProtection="1">
      <alignment vertical="center" wrapText="1"/>
    </xf>
    <xf numFmtId="0" fontId="1" fillId="2" borderId="5" xfId="0" applyFont="1" applyFill="1" applyBorder="1" applyAlignment="1" applyProtection="1">
      <alignment wrapText="1"/>
    </xf>
    <xf numFmtId="0" fontId="1" fillId="2" borderId="6" xfId="0" applyFont="1" applyFill="1" applyBorder="1" applyAlignment="1" applyProtection="1">
      <alignment wrapText="1"/>
    </xf>
    <xf numFmtId="0" fontId="1" fillId="2" borderId="7" xfId="0" applyFont="1" applyFill="1" applyBorder="1" applyAlignment="1" applyProtection="1">
      <alignment wrapText="1"/>
    </xf>
    <xf numFmtId="0" fontId="21" fillId="2" borderId="8" xfId="0" applyFont="1" applyFill="1" applyBorder="1" applyAlignment="1" applyProtection="1">
      <alignment horizontal="left" wrapText="1"/>
    </xf>
    <xf numFmtId="0" fontId="1" fillId="2" borderId="9" xfId="0" applyFont="1" applyFill="1" applyBorder="1" applyAlignment="1" applyProtection="1">
      <alignment wrapText="1"/>
    </xf>
    <xf numFmtId="0" fontId="21" fillId="2" borderId="8" xfId="0" applyFont="1" applyFill="1" applyBorder="1" applyAlignment="1" applyProtection="1">
      <alignment wrapText="1"/>
    </xf>
    <xf numFmtId="0" fontId="10" fillId="3" borderId="1"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wrapText="1"/>
      <protection locked="0"/>
    </xf>
    <xf numFmtId="164" fontId="10" fillId="3" borderId="1" xfId="0" applyNumberFormat="1"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164" fontId="10" fillId="4" borderId="1" xfId="0" applyNumberFormat="1" applyFont="1" applyFill="1" applyBorder="1" applyAlignment="1" applyProtection="1">
      <alignment horizontal="left" vertical="center" wrapText="1"/>
      <protection locked="0"/>
    </xf>
    <xf numFmtId="0" fontId="7" fillId="4" borderId="1" xfId="0" applyFont="1" applyFill="1" applyBorder="1" applyAlignment="1" applyProtection="1">
      <alignment horizontal="left" vertical="center" wrapText="1"/>
      <protection locked="0"/>
    </xf>
    <xf numFmtId="164" fontId="10" fillId="4" borderId="1" xfId="0" applyNumberFormat="1" applyFont="1" applyFill="1" applyBorder="1" applyAlignment="1" applyProtection="1">
      <alignment horizontal="left" vertical="center" wrapText="1"/>
    </xf>
    <xf numFmtId="0" fontId="7" fillId="3" borderId="1" xfId="0" applyFont="1" applyFill="1" applyBorder="1" applyAlignment="1" applyProtection="1">
      <alignment horizontal="center" vertical="center" wrapText="1"/>
      <protection locked="0"/>
    </xf>
    <xf numFmtId="166" fontId="10" fillId="3" borderId="1" xfId="0" applyNumberFormat="1" applyFont="1" applyFill="1" applyBorder="1" applyAlignment="1" applyProtection="1">
      <alignment horizontal="left" vertical="center" wrapText="1"/>
      <protection locked="0"/>
    </xf>
    <xf numFmtId="166" fontId="10" fillId="4" borderId="1" xfId="0" applyNumberFormat="1" applyFont="1" applyFill="1" applyBorder="1" applyAlignment="1" applyProtection="1">
      <alignment horizontal="left" vertical="center" wrapText="1"/>
      <protection locked="0"/>
    </xf>
    <xf numFmtId="166" fontId="10" fillId="4" borderId="1" xfId="0" applyNumberFormat="1" applyFont="1" applyFill="1" applyBorder="1" applyAlignment="1" applyProtection="1">
      <alignment horizontal="left" vertical="center" wrapText="1"/>
    </xf>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xf>
    <xf numFmtId="166" fontId="10" fillId="6" borderId="1" xfId="0" applyNumberFormat="1" applyFont="1" applyFill="1" applyBorder="1" applyAlignment="1" applyProtection="1">
      <alignment horizontal="left" vertical="center" wrapText="1"/>
      <protection locked="0"/>
    </xf>
    <xf numFmtId="0" fontId="7" fillId="6" borderId="1" xfId="0" applyFont="1" applyFill="1" applyBorder="1" applyAlignment="1" applyProtection="1">
      <alignment horizontal="left" vertical="center" wrapText="1"/>
      <protection locked="0"/>
    </xf>
    <xf numFmtId="166" fontId="10" fillId="6" borderId="1" xfId="0" applyNumberFormat="1" applyFont="1" applyFill="1" applyBorder="1" applyAlignment="1" applyProtection="1">
      <alignment horizontal="left" vertical="center" wrapText="1"/>
    </xf>
    <xf numFmtId="165" fontId="10" fillId="4" borderId="1" xfId="0" applyNumberFormat="1" applyFont="1" applyFill="1" applyBorder="1" applyAlignment="1" applyProtection="1">
      <alignment horizontal="left" vertical="center" wrapText="1"/>
    </xf>
    <xf numFmtId="166" fontId="10" fillId="4" borderId="1" xfId="0" applyNumberFormat="1" applyFont="1" applyFill="1" applyBorder="1" applyAlignment="1" applyProtection="1">
      <alignment horizontal="right" vertical="center" wrapText="1"/>
    </xf>
    <xf numFmtId="168" fontId="10" fillId="4" borderId="1" xfId="0" applyNumberFormat="1" applyFont="1" applyFill="1" applyBorder="1" applyAlignment="1" applyProtection="1">
      <alignment horizontal="right" vertical="center" wrapText="1"/>
    </xf>
    <xf numFmtId="168" fontId="10" fillId="4" borderId="12" xfId="0" applyNumberFormat="1" applyFont="1" applyFill="1" applyBorder="1" applyAlignment="1" applyProtection="1">
      <alignment horizontal="right" vertical="center" wrapText="1"/>
    </xf>
    <xf numFmtId="164" fontId="7" fillId="4" borderId="1" xfId="0" applyNumberFormat="1" applyFont="1" applyFill="1" applyBorder="1" applyAlignment="1" applyProtection="1">
      <alignment horizontal="left" vertical="center" wrapText="1"/>
    </xf>
    <xf numFmtId="165" fontId="7" fillId="4" borderId="1" xfId="0" applyNumberFormat="1" applyFont="1" applyFill="1" applyBorder="1" applyAlignment="1" applyProtection="1">
      <alignment horizontal="left" vertical="center" wrapText="1"/>
    </xf>
    <xf numFmtId="166" fontId="7" fillId="4" borderId="1" xfId="0" applyNumberFormat="1" applyFont="1" applyFill="1" applyBorder="1" applyAlignment="1" applyProtection="1">
      <alignment horizontal="right" vertical="center" wrapText="1"/>
    </xf>
    <xf numFmtId="168" fontId="7" fillId="4" borderId="1" xfId="0" applyNumberFormat="1" applyFont="1" applyFill="1" applyBorder="1" applyAlignment="1" applyProtection="1">
      <alignment horizontal="right" vertical="center" wrapText="1"/>
    </xf>
    <xf numFmtId="166" fontId="7" fillId="4" borderId="0" xfId="0" applyNumberFormat="1" applyFont="1" applyFill="1" applyBorder="1" applyAlignment="1" applyProtection="1">
      <alignment horizontal="right" vertical="center" wrapText="1"/>
    </xf>
    <xf numFmtId="168" fontId="7" fillId="4" borderId="12" xfId="0" applyNumberFormat="1" applyFont="1" applyFill="1" applyBorder="1" applyAlignment="1" applyProtection="1">
      <alignment horizontal="right" vertical="center" wrapText="1"/>
    </xf>
    <xf numFmtId="168" fontId="2" fillId="6" borderId="1" xfId="0" applyNumberFormat="1" applyFont="1" applyFill="1" applyBorder="1" applyAlignment="1" applyProtection="1">
      <alignment horizontal="right" wrapText="1"/>
    </xf>
    <xf numFmtId="168" fontId="2" fillId="5" borderId="1" xfId="0" applyNumberFormat="1" applyFont="1" applyFill="1" applyBorder="1" applyAlignment="1" applyProtection="1">
      <alignment horizontal="right" wrapText="1"/>
    </xf>
    <xf numFmtId="165" fontId="4" fillId="4" borderId="14" xfId="0" applyNumberFormat="1" applyFont="1" applyFill="1" applyBorder="1" applyAlignment="1" applyProtection="1">
      <alignment horizontal="left" vertical="center" wrapText="1"/>
    </xf>
    <xf numFmtId="0" fontId="7" fillId="2" borderId="0" xfId="0" applyFont="1" applyFill="1" applyBorder="1" applyAlignment="1" applyProtection="1">
      <alignment vertical="center"/>
    </xf>
    <xf numFmtId="0" fontId="25" fillId="2" borderId="0" xfId="0" applyFont="1" applyFill="1" applyBorder="1" applyAlignment="1" applyProtection="1">
      <alignment vertical="center"/>
    </xf>
    <xf numFmtId="0" fontId="7"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center" wrapText="1"/>
    </xf>
    <xf numFmtId="0" fontId="30" fillId="2" borderId="0" xfId="0" applyFont="1" applyFill="1" applyBorder="1" applyAlignment="1" applyProtection="1">
      <alignment horizontal="right" vertical="center"/>
    </xf>
    <xf numFmtId="0" fontId="7" fillId="2" borderId="0" xfId="0" applyFont="1" applyFill="1" applyBorder="1" applyAlignment="1" applyProtection="1">
      <alignment horizontal="left" wrapText="1"/>
    </xf>
    <xf numFmtId="168" fontId="2" fillId="7" borderId="1" xfId="0" applyNumberFormat="1" applyFont="1" applyFill="1" applyBorder="1" applyAlignment="1" applyProtection="1">
      <alignment horizontal="right" wrapText="1"/>
    </xf>
    <xf numFmtId="0" fontId="21" fillId="2" borderId="0" xfId="0" applyFont="1" applyFill="1" applyBorder="1" applyAlignment="1" applyProtection="1">
      <alignment horizontal="left" wrapText="1"/>
    </xf>
    <xf numFmtId="168" fontId="10" fillId="4" borderId="1" xfId="0" applyNumberFormat="1" applyFont="1" applyFill="1" applyBorder="1" applyAlignment="1" applyProtection="1">
      <alignment horizontal="left" vertical="center"/>
      <protection locked="0"/>
    </xf>
    <xf numFmtId="14" fontId="10" fillId="3" borderId="1" xfId="0" applyNumberFormat="1" applyFont="1" applyFill="1" applyBorder="1" applyAlignment="1" applyProtection="1">
      <alignment horizontal="left" vertical="center" wrapText="1"/>
      <protection locked="0"/>
    </xf>
    <xf numFmtId="0" fontId="1" fillId="2" borderId="10" xfId="0" applyFont="1" applyFill="1" applyBorder="1" applyAlignment="1" applyProtection="1">
      <alignment wrapText="1"/>
    </xf>
    <xf numFmtId="0" fontId="1" fillId="2" borderId="11" xfId="0" applyFont="1" applyFill="1" applyBorder="1" applyAlignment="1" applyProtection="1">
      <alignment wrapText="1"/>
    </xf>
    <xf numFmtId="0" fontId="7" fillId="2" borderId="0" xfId="0" applyFont="1" applyFill="1" applyBorder="1" applyAlignment="1" applyProtection="1">
      <alignment horizontal="center" wrapText="1"/>
    </xf>
    <xf numFmtId="0" fontId="11" fillId="2"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12" fillId="2" borderId="0" xfId="1" applyFont="1" applyFill="1" applyBorder="1" applyAlignment="1" applyProtection="1">
      <alignment vertical="center" wrapText="1"/>
    </xf>
    <xf numFmtId="0" fontId="7" fillId="2" borderId="5" xfId="0" applyFont="1" applyFill="1" applyBorder="1" applyAlignment="1" applyProtection="1">
      <alignment horizontal="center" vertical="center" wrapText="1"/>
    </xf>
    <xf numFmtId="0" fontId="10" fillId="2" borderId="0" xfId="0" applyFont="1" applyFill="1" applyBorder="1" applyAlignment="1" applyProtection="1">
      <alignment horizontal="center" wrapText="1"/>
    </xf>
    <xf numFmtId="0" fontId="7" fillId="4" borderId="10" xfId="0" applyFont="1" applyFill="1" applyBorder="1" applyAlignment="1" applyProtection="1">
      <alignment horizontal="left" vertical="center" wrapText="1"/>
      <protection locked="0"/>
    </xf>
    <xf numFmtId="168" fontId="10" fillId="4" borderId="10" xfId="0" applyNumberFormat="1" applyFont="1" applyFill="1" applyBorder="1" applyAlignment="1" applyProtection="1">
      <alignment horizontal="left" vertical="center"/>
      <protection locked="0"/>
    </xf>
    <xf numFmtId="164" fontId="10" fillId="4" borderId="10" xfId="0" applyNumberFormat="1" applyFont="1" applyFill="1" applyBorder="1" applyAlignment="1" applyProtection="1">
      <alignment horizontal="left" vertical="center" wrapText="1"/>
      <protection locked="0"/>
    </xf>
    <xf numFmtId="10" fontId="10" fillId="4" borderId="10" xfId="0" applyNumberFormat="1" applyFont="1" applyFill="1" applyBorder="1" applyAlignment="1" applyProtection="1">
      <alignment horizontal="left" vertical="center"/>
      <protection locked="0"/>
    </xf>
    <xf numFmtId="168" fontId="30" fillId="4" borderId="1" xfId="0" applyNumberFormat="1" applyFont="1" applyFill="1" applyBorder="1" applyAlignment="1" applyProtection="1">
      <alignment wrapText="1"/>
    </xf>
    <xf numFmtId="0" fontId="7" fillId="2" borderId="0" xfId="0" applyFont="1" applyFill="1" applyBorder="1" applyAlignment="1" applyProtection="1">
      <alignment horizontal="right" vertical="top" wrapText="1"/>
    </xf>
    <xf numFmtId="0" fontId="7" fillId="2" borderId="0" xfId="0" applyFont="1" applyFill="1" applyBorder="1" applyAlignment="1" applyProtection="1">
      <alignment horizontal="center" wrapText="1"/>
    </xf>
    <xf numFmtId="164" fontId="4" fillId="4" borderId="14" xfId="0" applyNumberFormat="1" applyFont="1" applyFill="1" applyBorder="1" applyAlignment="1" applyProtection="1">
      <alignment horizontal="left" vertical="center" wrapText="1"/>
    </xf>
    <xf numFmtId="0" fontId="25" fillId="0" borderId="0" xfId="0" applyFont="1" applyFill="1" applyBorder="1" applyAlignment="1" applyProtection="1">
      <alignment vertical="center"/>
    </xf>
    <xf numFmtId="0" fontId="7" fillId="2" borderId="6" xfId="0" applyFont="1" applyFill="1" applyBorder="1" applyAlignment="1" applyProtection="1">
      <alignment horizontal="center" wrapText="1"/>
    </xf>
    <xf numFmtId="165" fontId="4" fillId="2" borderId="6" xfId="0" applyNumberFormat="1" applyFont="1" applyFill="1" applyBorder="1" applyAlignment="1" applyProtection="1">
      <alignment horizontal="left" wrapText="1"/>
    </xf>
    <xf numFmtId="165" fontId="4" fillId="2" borderId="0" xfId="0" applyNumberFormat="1" applyFont="1" applyFill="1" applyBorder="1" applyAlignment="1" applyProtection="1">
      <alignment horizontal="left" vertical="center" wrapText="1"/>
    </xf>
    <xf numFmtId="0" fontId="6" fillId="4" borderId="10" xfId="0" applyFont="1" applyFill="1" applyBorder="1" applyAlignment="1" applyProtection="1">
      <alignment wrapText="1"/>
    </xf>
    <xf numFmtId="0" fontId="6" fillId="4" borderId="13" xfId="0" applyFont="1" applyFill="1" applyBorder="1" applyAlignment="1" applyProtection="1">
      <alignment wrapText="1"/>
    </xf>
    <xf numFmtId="0" fontId="6" fillId="4" borderId="11" xfId="0" applyFont="1" applyFill="1" applyBorder="1" applyAlignment="1" applyProtection="1">
      <alignment wrapText="1"/>
    </xf>
    <xf numFmtId="0" fontId="7" fillId="4" borderId="14" xfId="0" applyFont="1" applyFill="1" applyBorder="1" applyAlignment="1" applyProtection="1">
      <alignment vertical="center"/>
    </xf>
    <xf numFmtId="0" fontId="4" fillId="0" borderId="0" xfId="0" applyFont="1" applyFill="1" applyAlignment="1" applyProtection="1">
      <alignment wrapText="1"/>
    </xf>
    <xf numFmtId="0" fontId="7" fillId="4" borderId="14" xfId="0" applyFont="1" applyFill="1" applyBorder="1" applyAlignment="1" applyProtection="1">
      <alignment horizontal="left" vertical="center" wrapText="1"/>
    </xf>
    <xf numFmtId="0" fontId="7" fillId="3" borderId="10"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168" fontId="24" fillId="7" borderId="10" xfId="0" applyNumberFormat="1" applyFont="1" applyFill="1" applyBorder="1" applyAlignment="1" applyProtection="1">
      <alignment horizontal="right" wrapText="1"/>
    </xf>
    <xf numFmtId="0" fontId="24" fillId="7" borderId="13" xfId="0" applyFont="1" applyFill="1" applyBorder="1" applyAlignment="1" applyProtection="1">
      <alignment horizontal="right" wrapText="1"/>
    </xf>
    <xf numFmtId="0" fontId="24" fillId="7" borderId="11" xfId="0" applyFont="1" applyFill="1" applyBorder="1" applyAlignment="1" applyProtection="1">
      <alignment horizontal="right" wrapText="1"/>
    </xf>
    <xf numFmtId="0" fontId="2" fillId="6" borderId="10"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6" borderId="11" xfId="0" applyFont="1" applyFill="1" applyBorder="1" applyAlignment="1" applyProtection="1">
      <alignment horizontal="center" vertical="center" wrapText="1"/>
    </xf>
    <xf numFmtId="0" fontId="2" fillId="6" borderId="10" xfId="0" applyFont="1" applyFill="1" applyBorder="1" applyAlignment="1" applyProtection="1">
      <alignment horizontal="center" wrapText="1"/>
    </xf>
    <xf numFmtId="0" fontId="2" fillId="6" borderId="13" xfId="0" applyFont="1" applyFill="1" applyBorder="1" applyAlignment="1" applyProtection="1">
      <alignment horizontal="center" wrapText="1"/>
    </xf>
    <xf numFmtId="0" fontId="2" fillId="6" borderId="11" xfId="0" applyFont="1" applyFill="1" applyBorder="1" applyAlignment="1" applyProtection="1">
      <alignment horizontal="center" wrapText="1"/>
    </xf>
    <xf numFmtId="0" fontId="2" fillId="7" borderId="2" xfId="0" applyFont="1" applyFill="1" applyBorder="1" applyAlignment="1" applyProtection="1">
      <alignment horizontal="left" wrapText="1"/>
    </xf>
    <xf numFmtId="0" fontId="2" fillId="7" borderId="3" xfId="0" applyFont="1" applyFill="1" applyBorder="1" applyAlignment="1" applyProtection="1">
      <alignment horizontal="left" wrapText="1"/>
    </xf>
    <xf numFmtId="0" fontId="2" fillId="7" borderId="4" xfId="0" applyFont="1" applyFill="1" applyBorder="1" applyAlignment="1" applyProtection="1">
      <alignment horizontal="left" wrapText="1"/>
    </xf>
    <xf numFmtId="0" fontId="11" fillId="2" borderId="0" xfId="0" applyFont="1" applyFill="1" applyBorder="1" applyAlignment="1" applyProtection="1">
      <alignment horizontal="left" vertical="center" wrapText="1"/>
    </xf>
    <xf numFmtId="0" fontId="30" fillId="2" borderId="0" xfId="0" applyFont="1" applyFill="1" applyBorder="1" applyAlignment="1" applyProtection="1">
      <alignment horizontal="right" vertical="center" wrapText="1"/>
    </xf>
    <xf numFmtId="0" fontId="27" fillId="2" borderId="13" xfId="0" applyFont="1" applyFill="1" applyBorder="1" applyAlignment="1" applyProtection="1">
      <alignment horizontal="center" vertical="top" wrapText="1"/>
    </xf>
    <xf numFmtId="0" fontId="30" fillId="2" borderId="0" xfId="0" applyFont="1" applyFill="1" applyBorder="1" applyAlignment="1" applyProtection="1">
      <alignment horizontal="right" wrapText="1"/>
    </xf>
    <xf numFmtId="0" fontId="25" fillId="2" borderId="0" xfId="0" applyFont="1" applyFill="1" applyBorder="1" applyAlignment="1" applyProtection="1">
      <alignment horizontal="right" wrapText="1"/>
    </xf>
    <xf numFmtId="0" fontId="5" fillId="5" borderId="8"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168" fontId="22" fillId="4" borderId="10" xfId="0" applyNumberFormat="1" applyFont="1" applyFill="1" applyBorder="1" applyAlignment="1" applyProtection="1">
      <alignment horizontal="right" vertical="center" wrapText="1"/>
    </xf>
    <xf numFmtId="168" fontId="22" fillId="4" borderId="11" xfId="0" applyNumberFormat="1" applyFont="1" applyFill="1" applyBorder="1" applyAlignment="1" applyProtection="1">
      <alignment horizontal="right" vertical="center" wrapText="1"/>
    </xf>
    <xf numFmtId="168" fontId="25" fillId="4" borderId="10" xfId="0" applyNumberFormat="1" applyFont="1" applyFill="1" applyBorder="1" applyAlignment="1" applyProtection="1">
      <alignment horizontal="right" vertical="center" wrapText="1"/>
    </xf>
    <xf numFmtId="168" fontId="25" fillId="4" borderId="11" xfId="0" applyNumberFormat="1" applyFont="1" applyFill="1" applyBorder="1" applyAlignment="1" applyProtection="1">
      <alignment horizontal="right" vertical="center" wrapText="1"/>
    </xf>
    <xf numFmtId="168" fontId="7" fillId="4" borderId="12" xfId="0" applyNumberFormat="1" applyFont="1" applyFill="1" applyBorder="1" applyAlignment="1" applyProtection="1">
      <alignment horizontal="right" vertical="center" wrapText="1"/>
    </xf>
    <xf numFmtId="168" fontId="7" fillId="4" borderId="15" xfId="0" applyNumberFormat="1" applyFont="1" applyFill="1" applyBorder="1" applyAlignment="1" applyProtection="1">
      <alignment horizontal="right" vertical="center" wrapText="1"/>
    </xf>
    <xf numFmtId="168" fontId="7" fillId="4" borderId="16" xfId="0" applyNumberFormat="1" applyFont="1" applyFill="1" applyBorder="1" applyAlignment="1" applyProtection="1">
      <alignment horizontal="right" vertical="center" wrapText="1"/>
    </xf>
    <xf numFmtId="164" fontId="5" fillId="2" borderId="3" xfId="0" applyNumberFormat="1" applyFont="1" applyFill="1" applyBorder="1" applyAlignment="1" applyProtection="1">
      <alignment horizontal="center" wrapText="1"/>
    </xf>
    <xf numFmtId="0" fontId="7" fillId="2" borderId="0" xfId="0" applyFont="1" applyFill="1" applyBorder="1" applyAlignment="1" applyProtection="1">
      <alignment horizontal="right" vertical="top" wrapText="1"/>
    </xf>
    <xf numFmtId="164" fontId="30" fillId="2" borderId="0" xfId="0" applyNumberFormat="1" applyFont="1" applyFill="1" applyBorder="1" applyAlignment="1" applyProtection="1">
      <alignment horizontal="right" vertical="center" wrapText="1"/>
    </xf>
    <xf numFmtId="0" fontId="23" fillId="4" borderId="13" xfId="0" applyFont="1" applyFill="1" applyBorder="1" applyAlignment="1" applyProtection="1">
      <alignment horizontal="right" vertical="top" wrapText="1"/>
    </xf>
    <xf numFmtId="0" fontId="7" fillId="2" borderId="0" xfId="0" quotePrefix="1" applyFont="1" applyFill="1" applyBorder="1" applyAlignment="1" applyProtection="1">
      <alignment horizontal="left" vertical="top" wrapText="1"/>
    </xf>
    <xf numFmtId="0" fontId="3" fillId="2" borderId="0"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horizontal="center" vertical="center" wrapText="1"/>
    </xf>
    <xf numFmtId="0" fontId="17" fillId="2" borderId="0" xfId="0" quotePrefix="1" applyFont="1" applyFill="1" applyBorder="1" applyAlignment="1" applyProtection="1">
      <alignment horizontal="left" vertical="center" wrapText="1"/>
    </xf>
    <xf numFmtId="0" fontId="2" fillId="4" borderId="5" xfId="0" applyFont="1" applyFill="1" applyBorder="1" applyAlignment="1" applyProtection="1">
      <alignment horizontal="left" wrapText="1"/>
    </xf>
    <xf numFmtId="0" fontId="2" fillId="4" borderId="0" xfId="0" applyFont="1" applyFill="1" applyBorder="1" applyAlignment="1" applyProtection="1">
      <alignment horizontal="left" wrapText="1"/>
    </xf>
    <xf numFmtId="0" fontId="2" fillId="4" borderId="6" xfId="0" applyFont="1" applyFill="1" applyBorder="1" applyAlignment="1" applyProtection="1">
      <alignment horizontal="left" wrapText="1"/>
    </xf>
    <xf numFmtId="0" fontId="2" fillId="6" borderId="5" xfId="0" applyFont="1" applyFill="1" applyBorder="1" applyAlignment="1" applyProtection="1">
      <alignment horizontal="left" wrapText="1"/>
    </xf>
    <xf numFmtId="0" fontId="2" fillId="6" borderId="0" xfId="0" applyFont="1" applyFill="1" applyBorder="1" applyAlignment="1" applyProtection="1">
      <alignment horizontal="left" wrapText="1"/>
    </xf>
    <xf numFmtId="0" fontId="2" fillId="6" borderId="6" xfId="0" applyFont="1" applyFill="1" applyBorder="1" applyAlignment="1" applyProtection="1">
      <alignment horizontal="left" wrapText="1"/>
    </xf>
    <xf numFmtId="168" fontId="24" fillId="7" borderId="10" xfId="0" applyNumberFormat="1" applyFont="1" applyFill="1" applyBorder="1" applyAlignment="1" applyProtection="1">
      <alignment horizontal="right" vertical="center" wrapText="1"/>
    </xf>
    <xf numFmtId="0" fontId="24" fillId="7" borderId="13" xfId="0" applyFont="1" applyFill="1" applyBorder="1" applyAlignment="1" applyProtection="1">
      <alignment horizontal="right" vertical="center" wrapText="1"/>
    </xf>
    <xf numFmtId="0" fontId="24" fillId="7" borderId="11" xfId="0" applyFont="1" applyFill="1" applyBorder="1" applyAlignment="1" applyProtection="1">
      <alignment horizontal="right" vertical="center" wrapText="1"/>
    </xf>
    <xf numFmtId="0" fontId="6"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wrapText="1"/>
    </xf>
    <xf numFmtId="164" fontId="7" fillId="2" borderId="0" xfId="0" applyNumberFormat="1" applyFont="1" applyFill="1" applyBorder="1" applyAlignment="1" applyProtection="1">
      <alignment horizontal="left" vertical="top" wrapText="1"/>
    </xf>
    <xf numFmtId="0" fontId="12"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vertical="top" wrapText="1"/>
    </xf>
    <xf numFmtId="0" fontId="5" fillId="2" borderId="3" xfId="0" applyFont="1" applyFill="1" applyBorder="1" applyAlignment="1" applyProtection="1">
      <alignment horizontal="center" wrapText="1"/>
    </xf>
    <xf numFmtId="0" fontId="6" fillId="2" borderId="0" xfId="0" applyFont="1" applyFill="1" applyBorder="1" applyAlignment="1" applyProtection="1">
      <alignment horizontal="left" vertical="top" wrapText="1"/>
    </xf>
    <xf numFmtId="0" fontId="25" fillId="2" borderId="0" xfId="0" applyFont="1" applyFill="1" applyBorder="1" applyAlignment="1" applyProtection="1">
      <alignment horizontal="right" vertical="center"/>
    </xf>
  </cellXfs>
  <cellStyles count="2">
    <cellStyle name="Hyperlink" xfId="1" builtinId="8"/>
    <cellStyle name="Normal" xfId="0" builtinId="0"/>
  </cellStyles>
  <dxfs count="108">
    <dxf>
      <font>
        <color auto="1"/>
      </font>
    </dxf>
    <dxf>
      <font>
        <color auto="1"/>
      </font>
    </dxf>
    <dxf>
      <font>
        <color auto="1"/>
      </font>
    </dxf>
    <dxf>
      <font>
        <color auto="1"/>
      </font>
    </dxf>
    <dxf>
      <fill>
        <patternFill>
          <bgColor rgb="FFE1F1FF"/>
        </patternFill>
      </fill>
    </dxf>
    <dxf>
      <fill>
        <patternFill>
          <bgColor rgb="FFE1F1FF"/>
        </patternFill>
      </fill>
    </dxf>
    <dxf>
      <fill>
        <patternFill>
          <bgColor rgb="FFE1F1FF"/>
        </patternFill>
      </fill>
    </dxf>
    <dxf>
      <fill>
        <patternFill>
          <bgColor rgb="FFE1F1FF"/>
        </patternFill>
      </fill>
    </dxf>
    <dxf>
      <font>
        <color auto="1"/>
      </font>
    </dxf>
    <dxf>
      <fill>
        <patternFill>
          <bgColor rgb="FFE1F1FF"/>
        </patternFill>
      </fill>
    </dxf>
    <dxf>
      <fill>
        <patternFill>
          <bgColor theme="0" tint="-0.14996795556505021"/>
        </patternFill>
      </fill>
    </dxf>
    <dxf>
      <font>
        <color rgb="FF025BAD"/>
      </font>
      <fill>
        <patternFill>
          <bgColor theme="0"/>
        </patternFill>
      </fill>
    </dxf>
    <dxf>
      <font>
        <color theme="0"/>
      </font>
      <fill>
        <patternFill>
          <bgColor rgb="FF00B0F0"/>
        </patternFill>
      </fill>
    </dxf>
    <dxf>
      <font>
        <color theme="0"/>
      </font>
      <fill>
        <patternFill>
          <bgColor rgb="FF00B0F0"/>
        </patternFill>
      </fill>
    </dxf>
    <dxf>
      <font>
        <color theme="0"/>
      </font>
      <fill>
        <patternFill>
          <bgColor rgb="FFC00000"/>
        </patternFill>
      </fill>
    </dxf>
    <dxf>
      <font>
        <color theme="0"/>
      </font>
      <fill>
        <patternFill>
          <bgColor rgb="FF00B0F0"/>
        </patternFill>
      </fill>
    </dxf>
    <dxf>
      <font>
        <color theme="0"/>
      </font>
      <fill>
        <patternFill>
          <bgColor rgb="FFC00000"/>
        </patternFill>
      </fill>
    </dxf>
    <dxf>
      <font>
        <color theme="0"/>
      </font>
      <fill>
        <patternFill>
          <bgColor rgb="FF00B0F0"/>
        </patternFill>
      </fill>
    </dxf>
    <dxf>
      <font>
        <color theme="0"/>
      </font>
      <fill>
        <patternFill>
          <bgColor rgb="FF00B0F0"/>
        </patternFill>
      </fill>
    </dxf>
    <dxf>
      <font>
        <color theme="0"/>
      </font>
      <fill>
        <patternFill>
          <bgColor rgb="FFC00000"/>
        </patternFill>
      </fill>
    </dxf>
    <dxf>
      <font>
        <color theme="0"/>
      </font>
      <fill>
        <patternFill>
          <bgColor rgb="FFC00000"/>
        </patternFill>
      </fill>
    </dxf>
    <dxf>
      <fill>
        <patternFill>
          <bgColor rgb="FF00B0F0"/>
        </patternFill>
      </fill>
    </dxf>
    <dxf>
      <fill>
        <patternFill>
          <bgColor rgb="FFC00000"/>
        </patternFill>
      </fill>
    </dxf>
    <dxf>
      <fill>
        <patternFill>
          <bgColor rgb="FF00B0F0"/>
        </patternFill>
      </fill>
    </dxf>
    <dxf>
      <fill>
        <patternFill>
          <bgColor rgb="FFC00000"/>
        </patternFill>
      </fill>
    </dxf>
    <dxf>
      <fill>
        <patternFill>
          <bgColor rgb="FF00B0F0"/>
        </patternFill>
      </fill>
    </dxf>
    <dxf>
      <border>
        <bottom style="thin">
          <color auto="1"/>
        </bottom>
        <vertical/>
        <horizontal/>
      </border>
    </dxf>
    <dxf>
      <border>
        <top style="thin">
          <color auto="1"/>
        </top>
        <vertical/>
        <horizontal/>
      </border>
    </dxf>
    <dxf>
      <fill>
        <patternFill>
          <bgColor rgb="FFC00000"/>
        </patternFill>
      </fill>
    </dxf>
    <dxf>
      <fill>
        <patternFill>
          <bgColor rgb="FF00B0F0"/>
        </patternFill>
      </fill>
    </dxf>
    <dxf>
      <fill>
        <patternFill>
          <bgColor rgb="FF00B0F0"/>
        </patternFill>
      </fill>
    </dxf>
    <dxf>
      <fill>
        <patternFill>
          <bgColor rgb="FFC00000"/>
        </patternFill>
      </fill>
    </dxf>
    <dxf>
      <fill>
        <patternFill>
          <bgColor rgb="FFC00000"/>
        </patternFill>
      </fill>
    </dxf>
    <dxf>
      <fill>
        <patternFill>
          <bgColor rgb="FF00B0F0"/>
        </patternFill>
      </fill>
    </dxf>
    <dxf>
      <fill>
        <patternFill>
          <bgColor rgb="FF00B0F0"/>
        </patternFill>
      </fill>
    </dxf>
    <dxf>
      <fill>
        <patternFill>
          <bgColor rgb="FF00B0F0"/>
        </patternFill>
      </fill>
    </dxf>
    <dxf>
      <fill>
        <patternFill>
          <bgColor rgb="FFC00000"/>
        </patternFill>
      </fill>
    </dxf>
    <dxf>
      <fill>
        <patternFill>
          <bgColor rgb="FF00B0F0"/>
        </patternFill>
      </fill>
    </dxf>
    <dxf>
      <fill>
        <patternFill>
          <bgColor rgb="FFC00000"/>
        </patternFill>
      </fill>
    </dxf>
    <dxf>
      <fill>
        <patternFill>
          <bgColor rgb="FF00B0F0"/>
        </patternFill>
      </fill>
    </dxf>
    <dxf>
      <fill>
        <patternFill>
          <bgColor rgb="FFC00000"/>
        </patternFill>
      </fill>
    </dxf>
    <dxf>
      <fill>
        <patternFill>
          <bgColor theme="1"/>
        </patternFill>
      </fill>
    </dxf>
    <dxf>
      <fill>
        <patternFill>
          <bgColor rgb="FFE1F1FF"/>
        </patternFill>
      </fill>
    </dxf>
    <dxf>
      <fill>
        <patternFill>
          <bgColor rgb="FFE1F1FF"/>
        </patternFill>
      </fill>
    </dxf>
    <dxf>
      <font>
        <color auto="1"/>
      </font>
    </dxf>
    <dxf>
      <fill>
        <patternFill>
          <bgColor rgb="FFC00000"/>
        </patternFill>
      </fill>
    </dxf>
    <dxf>
      <fill>
        <patternFill>
          <bgColor rgb="FF00B0F0"/>
        </patternFill>
      </fill>
    </dxf>
    <dxf>
      <fill>
        <patternFill>
          <bgColor rgb="FFC00000"/>
        </patternFill>
      </fill>
    </dxf>
    <dxf>
      <fill>
        <patternFill>
          <bgColor rgb="FFE1F1FF"/>
        </patternFill>
      </fill>
    </dxf>
    <dxf>
      <font>
        <color auto="1"/>
      </font>
    </dxf>
    <dxf>
      <fill>
        <patternFill>
          <bgColor rgb="FFE1F1FF"/>
        </patternFill>
      </fill>
    </dxf>
    <dxf>
      <font>
        <color auto="1"/>
      </font>
    </dxf>
    <dxf>
      <fill>
        <patternFill>
          <bgColor rgb="FFE1F1FF"/>
        </patternFill>
      </fill>
    </dxf>
    <dxf>
      <font>
        <color auto="1"/>
      </font>
    </dxf>
    <dxf>
      <fill>
        <patternFill>
          <bgColor rgb="FFE1F1FF"/>
        </patternFill>
      </fill>
    </dxf>
    <dxf>
      <font>
        <color auto="1"/>
      </font>
    </dxf>
    <dxf>
      <fill>
        <patternFill>
          <bgColor rgb="FF00B0F0"/>
        </patternFill>
      </fill>
    </dxf>
    <dxf>
      <font>
        <color auto="1"/>
      </font>
    </dxf>
    <dxf>
      <fill>
        <patternFill>
          <bgColor theme="0"/>
        </patternFill>
      </fill>
    </dxf>
    <dxf>
      <fill>
        <patternFill>
          <bgColor theme="0"/>
        </patternFill>
      </fill>
    </dxf>
    <dxf>
      <font>
        <color auto="1"/>
      </font>
    </dxf>
    <dxf>
      <fill>
        <patternFill>
          <bgColor rgb="FFE1F1FF"/>
        </patternFill>
      </fill>
    </dxf>
    <dxf>
      <font>
        <color theme="0"/>
      </font>
      <fill>
        <patternFill>
          <bgColor rgb="FFC00000"/>
        </patternFill>
      </fill>
    </dxf>
    <dxf>
      <font>
        <color theme="0"/>
      </font>
      <fill>
        <patternFill>
          <bgColor rgb="FFC00000"/>
        </patternFill>
      </fill>
    </dxf>
    <dxf>
      <font>
        <color theme="0"/>
      </font>
      <fill>
        <patternFill>
          <bgColor rgb="FF00B0F0"/>
        </patternFill>
      </fill>
    </dxf>
    <dxf>
      <font>
        <color theme="0"/>
      </font>
      <fill>
        <patternFill>
          <bgColor rgb="FFC00000"/>
        </patternFill>
      </fill>
    </dxf>
    <dxf>
      <font>
        <color theme="0"/>
      </font>
      <fill>
        <patternFill>
          <bgColor rgb="FFC00000"/>
        </patternFill>
      </fill>
    </dxf>
    <dxf>
      <font>
        <color theme="0"/>
      </font>
      <fill>
        <patternFill>
          <bgColor rgb="FF00B0F0"/>
        </patternFill>
      </fill>
    </dxf>
    <dxf>
      <font>
        <color theme="0"/>
      </font>
      <fill>
        <patternFill>
          <bgColor rgb="FFC00000"/>
        </patternFill>
      </fill>
    </dxf>
    <dxf>
      <font>
        <color theme="0"/>
      </font>
      <fill>
        <patternFill>
          <bgColor rgb="FFC00000"/>
        </patternFill>
      </fill>
    </dxf>
    <dxf>
      <font>
        <color theme="0"/>
      </font>
      <fill>
        <patternFill>
          <bgColor rgb="FF00B0F0"/>
        </patternFill>
      </fill>
    </dxf>
    <dxf>
      <font>
        <color theme="0"/>
      </font>
      <fill>
        <patternFill>
          <bgColor rgb="FFC00000"/>
        </patternFill>
      </fill>
    </dxf>
    <dxf>
      <fill>
        <patternFill>
          <bgColor rgb="FFE1F1FF"/>
        </patternFill>
      </fill>
    </dxf>
    <dxf>
      <font>
        <color auto="1"/>
      </font>
    </dxf>
    <dxf>
      <fill>
        <patternFill>
          <bgColor rgb="FFE1F1FF"/>
        </patternFill>
      </fill>
    </dxf>
    <dxf>
      <font>
        <color auto="1"/>
      </font>
    </dxf>
    <dxf>
      <fill>
        <patternFill>
          <bgColor rgb="FFE1F1FF"/>
        </patternFill>
      </fill>
    </dxf>
    <dxf>
      <font>
        <color auto="1"/>
      </font>
    </dxf>
    <dxf>
      <fill>
        <patternFill>
          <bgColor rgb="FFE1F1FF"/>
        </patternFill>
      </fill>
    </dxf>
    <dxf>
      <font>
        <color auto="1"/>
      </font>
    </dxf>
    <dxf>
      <fill>
        <patternFill>
          <bgColor rgb="FFE1F1FF"/>
        </patternFill>
      </fill>
    </dxf>
    <dxf>
      <font>
        <color auto="1"/>
      </font>
    </dxf>
    <dxf>
      <fill>
        <patternFill>
          <bgColor rgb="FFE1F1FF"/>
        </patternFill>
      </fill>
    </dxf>
    <dxf>
      <font>
        <color auto="1"/>
      </font>
    </dxf>
    <dxf>
      <fill>
        <patternFill>
          <bgColor rgb="FFE1F1FF"/>
        </patternFill>
      </fill>
    </dxf>
    <dxf>
      <font>
        <color auto="1"/>
      </font>
    </dxf>
    <dxf>
      <font>
        <color auto="1"/>
      </font>
    </dxf>
    <dxf>
      <fill>
        <patternFill>
          <bgColor rgb="FFE1F1FF"/>
        </patternFill>
      </fill>
    </dxf>
    <dxf>
      <font>
        <color auto="1"/>
      </font>
    </dxf>
    <dxf>
      <font>
        <color auto="1"/>
      </font>
    </dxf>
    <dxf>
      <font>
        <color auto="1"/>
      </font>
    </dxf>
    <dxf>
      <font>
        <color auto="1"/>
      </font>
    </dxf>
    <dxf>
      <font>
        <color auto="1"/>
      </font>
    </dxf>
    <dxf>
      <font>
        <color auto="1"/>
      </font>
    </dxf>
    <dxf>
      <font>
        <color auto="1"/>
      </font>
      <border>
        <bottom style="thin">
          <color auto="1"/>
        </bottom>
      </border>
    </dxf>
    <dxf>
      <fill>
        <patternFill>
          <bgColor rgb="FFE1F1FF"/>
        </patternFill>
      </fill>
    </dxf>
    <dxf>
      <font>
        <color theme="1"/>
      </font>
    </dxf>
    <dxf>
      <fill>
        <patternFill>
          <bgColor rgb="FFE1F1FF"/>
        </patternFill>
      </fill>
    </dxf>
    <dxf>
      <fill>
        <patternFill>
          <bgColor rgb="FFE1F1FF"/>
        </patternFill>
      </fill>
    </dxf>
    <dxf>
      <fill>
        <patternFill>
          <bgColor rgb="FFE1F1FF"/>
        </patternFill>
      </fill>
    </dxf>
    <dxf>
      <fill>
        <patternFill>
          <bgColor rgb="FFE1F1FF"/>
        </patternFill>
      </fill>
    </dxf>
    <dxf>
      <fill>
        <patternFill>
          <bgColor rgb="FFE1F1FF"/>
        </patternFill>
      </fill>
    </dxf>
    <dxf>
      <fill>
        <patternFill>
          <bgColor rgb="FFE1F1FF"/>
        </patternFill>
      </fill>
    </dxf>
    <dxf>
      <fill>
        <patternFill>
          <bgColor rgb="FFC00000"/>
        </patternFill>
      </fill>
    </dxf>
    <dxf>
      <fill>
        <patternFill>
          <bgColor rgb="FF00B0F0"/>
        </patternFill>
      </fill>
    </dxf>
    <dxf>
      <fill>
        <patternFill>
          <bgColor rgb="FF00B0F0"/>
        </patternFill>
      </fill>
    </dxf>
    <dxf>
      <fill>
        <patternFill>
          <bgColor rgb="FFC00000"/>
        </patternFill>
      </fill>
    </dxf>
    <dxf>
      <fill>
        <patternFill>
          <bgColor rgb="FFC00000"/>
        </patternFill>
      </fill>
    </dxf>
  </dxfs>
  <tableStyles count="0" defaultTableStyle="TableStyleMedium2" defaultPivotStyle="PivotStyleMedium9"/>
  <colors>
    <mruColors>
      <color rgb="FFE42621"/>
      <color rgb="FFE1F1FF"/>
      <color rgb="FF20419A"/>
      <color rgb="FF025BAD"/>
      <color rgb="FF002395"/>
      <color rgb="FF25374B"/>
      <color rgb="FFD9D9D9"/>
      <color rgb="FFFF66FF"/>
      <color rgb="FF075BFF"/>
      <color rgb="FF024C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G"/><Relationship Id="rId1" Type="http://schemas.openxmlformats.org/officeDocument/2006/relationships/hyperlink" Target="http://www.brent.gov.uk/ci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1</xdr:row>
      <xdr:rowOff>13396</xdr:rowOff>
    </xdr:from>
    <xdr:to>
      <xdr:col>4</xdr:col>
      <xdr:colOff>447676</xdr:colOff>
      <xdr:row>1</xdr:row>
      <xdr:rowOff>1267986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23824" y="118171"/>
          <a:ext cx="3314702" cy="1254590"/>
        </a:xfrm>
        <a:prstGeom prst="rect">
          <a:avLst/>
        </a:prstGeom>
      </xdr:spPr>
    </xdr:pic>
    <xdr:clientData/>
  </xdr:twoCellAnchor>
  <xdr:twoCellAnchor editAs="oneCell">
    <xdr:from>
      <xdr:col>4</xdr:col>
      <xdr:colOff>76200</xdr:colOff>
      <xdr:row>7</xdr:row>
      <xdr:rowOff>0</xdr:rowOff>
    </xdr:from>
    <xdr:to>
      <xdr:col>7</xdr:col>
      <xdr:colOff>9525</xdr:colOff>
      <xdr:row>30</xdr:row>
      <xdr:rowOff>61274</xdr:rowOff>
    </xdr:to>
    <xdr:pic>
      <xdr:nvPicPr>
        <xdr:cNvPr id="4" name="Picture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7764" t="6579" r="9668"/>
        <a:stretch/>
      </xdr:blipFill>
      <xdr:spPr>
        <a:xfrm>
          <a:off x="3067050" y="2028824"/>
          <a:ext cx="4076700" cy="36521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273"/>
  <sheetViews>
    <sheetView tabSelected="1" zoomScaleNormal="100" zoomScaleSheetLayoutView="100" workbookViewId="0">
      <selection activeCell="D8" sqref="D8"/>
    </sheetView>
  </sheetViews>
  <sheetFormatPr defaultColWidth="9.140625" defaultRowHeight="12.75" x14ac:dyDescent="0.2"/>
  <cols>
    <col min="1" max="2" width="1.7109375" style="1" customWidth="1"/>
    <col min="3" max="7" width="20.7109375" style="1" customWidth="1"/>
    <col min="8" max="8" width="1.7109375" style="1" customWidth="1"/>
    <col min="9" max="16384" width="9.140625" style="1"/>
  </cols>
  <sheetData>
    <row r="1" spans="2:8" ht="8.25" customHeight="1" thickBot="1" x14ac:dyDescent="0.25"/>
    <row r="2" spans="2:8" ht="100.5" customHeight="1" thickBot="1" x14ac:dyDescent="0.25">
      <c r="B2" s="108"/>
      <c r="C2" s="109"/>
      <c r="D2" s="149" t="s">
        <v>120</v>
      </c>
      <c r="E2" s="149"/>
      <c r="F2" s="149"/>
      <c r="G2" s="149"/>
      <c r="H2" s="110"/>
    </row>
    <row r="3" spans="2:8" ht="8.25" customHeight="1" thickBot="1" x14ac:dyDescent="0.25">
      <c r="C3" s="2"/>
      <c r="D3" s="2"/>
      <c r="E3" s="2"/>
      <c r="F3" s="2"/>
      <c r="G3" s="2"/>
    </row>
    <row r="4" spans="2:8" ht="12.75" customHeight="1" thickBot="1" x14ac:dyDescent="0.25">
      <c r="B4" s="114" t="s">
        <v>0</v>
      </c>
      <c r="C4" s="115"/>
      <c r="D4" s="115"/>
      <c r="E4" s="115"/>
      <c r="F4" s="115"/>
      <c r="G4" s="115"/>
      <c r="H4" s="116"/>
    </row>
    <row r="5" spans="2:8" ht="8.25" customHeight="1" thickBot="1" x14ac:dyDescent="0.25">
      <c r="C5" s="2"/>
      <c r="D5" s="2"/>
      <c r="E5" s="2"/>
      <c r="F5" s="2"/>
      <c r="G5" s="2"/>
    </row>
    <row r="6" spans="2:8" ht="15.75" customHeight="1" x14ac:dyDescent="0.25">
      <c r="B6" s="127" t="s">
        <v>31</v>
      </c>
      <c r="C6" s="128"/>
      <c r="D6" s="128"/>
      <c r="E6" s="128"/>
      <c r="F6" s="128"/>
      <c r="G6" s="128"/>
      <c r="H6" s="129"/>
    </row>
    <row r="7" spans="2:8" ht="8.25" customHeight="1" thickBot="1" x14ac:dyDescent="0.25">
      <c r="B7" s="31"/>
      <c r="C7" s="3"/>
      <c r="D7" s="3"/>
      <c r="E7" s="3"/>
      <c r="F7" s="3"/>
      <c r="G7" s="3"/>
      <c r="H7" s="32"/>
    </row>
    <row r="8" spans="2:8" ht="12.75" customHeight="1" thickBot="1" x14ac:dyDescent="0.25">
      <c r="B8" s="31"/>
      <c r="C8" s="19" t="s">
        <v>1</v>
      </c>
      <c r="D8" s="48"/>
      <c r="E8" s="3"/>
      <c r="F8" s="3"/>
      <c r="G8" s="3"/>
      <c r="H8" s="32"/>
    </row>
    <row r="9" spans="2:8" ht="8.25" customHeight="1" thickBot="1" x14ac:dyDescent="0.25">
      <c r="B9" s="31"/>
      <c r="C9" s="3"/>
      <c r="D9" s="3"/>
      <c r="E9" s="3"/>
      <c r="F9" s="3"/>
      <c r="G9" s="3"/>
      <c r="H9" s="32"/>
    </row>
    <row r="10" spans="2:8" ht="12.75" customHeight="1" thickBot="1" x14ac:dyDescent="0.25">
      <c r="B10" s="31"/>
      <c r="C10" s="19" t="s">
        <v>14</v>
      </c>
      <c r="D10" s="87"/>
      <c r="E10" s="3"/>
      <c r="F10" s="3"/>
      <c r="G10" s="3"/>
      <c r="H10" s="32"/>
    </row>
    <row r="11" spans="2:8" ht="8.25" customHeight="1" thickBot="1" x14ac:dyDescent="0.25">
      <c r="B11" s="31"/>
      <c r="C11" s="3"/>
      <c r="D11" s="3"/>
      <c r="E11" s="3"/>
      <c r="F11" s="3"/>
      <c r="G11" s="3"/>
      <c r="H11" s="32"/>
    </row>
    <row r="12" spans="2:8" ht="12.75" customHeight="1" thickBot="1" x14ac:dyDescent="0.25">
      <c r="B12" s="31"/>
      <c r="C12" s="19" t="s">
        <v>17</v>
      </c>
      <c r="D12" s="50"/>
      <c r="E12" s="3"/>
      <c r="F12" s="3"/>
      <c r="G12" s="3"/>
      <c r="H12" s="32"/>
    </row>
    <row r="13" spans="2:8" ht="8.25" customHeight="1" thickBot="1" x14ac:dyDescent="0.25">
      <c r="B13" s="31"/>
      <c r="C13" s="4"/>
      <c r="D13" s="3"/>
      <c r="E13" s="3"/>
      <c r="F13" s="3"/>
      <c r="G13" s="3"/>
      <c r="H13" s="32"/>
    </row>
    <row r="14" spans="2:8" ht="12.75" customHeight="1" thickBot="1" x14ac:dyDescent="0.25">
      <c r="B14" s="31"/>
      <c r="C14" s="19" t="s">
        <v>15</v>
      </c>
      <c r="D14" s="51"/>
      <c r="E14" s="5"/>
      <c r="F14" s="3"/>
      <c r="G14" s="3"/>
      <c r="H14" s="32"/>
    </row>
    <row r="15" spans="2:8" ht="8.25" customHeight="1" thickBot="1" x14ac:dyDescent="0.25">
      <c r="B15" s="31"/>
      <c r="C15" s="3"/>
      <c r="D15" s="3"/>
      <c r="E15" s="3"/>
      <c r="F15" s="3"/>
      <c r="G15" s="3"/>
      <c r="H15" s="32"/>
    </row>
    <row r="16" spans="2:8" ht="12.75" customHeight="1" thickBot="1" x14ac:dyDescent="0.25">
      <c r="B16" s="31"/>
      <c r="C16" s="30" t="s">
        <v>16</v>
      </c>
      <c r="D16" s="52"/>
      <c r="E16" s="5"/>
      <c r="F16" s="3"/>
      <c r="G16" s="3"/>
      <c r="H16" s="32"/>
    </row>
    <row r="17" spans="2:8" ht="8.25" customHeight="1" thickBot="1" x14ac:dyDescent="0.25">
      <c r="B17" s="31"/>
      <c r="C17" s="6"/>
      <c r="D17" s="3"/>
      <c r="E17" s="3"/>
      <c r="F17" s="3"/>
      <c r="G17" s="3"/>
      <c r="H17" s="32"/>
    </row>
    <row r="18" spans="2:8" ht="12.75" customHeight="1" thickBot="1" x14ac:dyDescent="0.25">
      <c r="B18" s="31"/>
      <c r="C18" s="30" t="s">
        <v>18</v>
      </c>
      <c r="D18" s="53"/>
      <c r="E18" s="5"/>
      <c r="F18" s="3"/>
      <c r="G18" s="3"/>
      <c r="H18" s="32"/>
    </row>
    <row r="19" spans="2:8" ht="8.25" customHeight="1" thickBot="1" x14ac:dyDescent="0.25">
      <c r="B19" s="31"/>
      <c r="C19" s="3"/>
      <c r="D19" s="3"/>
      <c r="E19" s="3"/>
      <c r="F19" s="3"/>
      <c r="G19" s="3"/>
      <c r="H19" s="32"/>
    </row>
    <row r="20" spans="2:8" ht="12.75" customHeight="1" thickBot="1" x14ac:dyDescent="0.25">
      <c r="B20" s="31"/>
      <c r="C20" s="19" t="s">
        <v>13</v>
      </c>
      <c r="D20" s="51"/>
      <c r="E20" s="7"/>
      <c r="F20" s="3"/>
      <c r="G20" s="3"/>
      <c r="H20" s="32"/>
    </row>
    <row r="21" spans="2:8" ht="8.25" customHeight="1" thickBot="1" x14ac:dyDescent="0.25">
      <c r="B21" s="31"/>
      <c r="C21" s="3"/>
      <c r="D21" s="3"/>
      <c r="E21" s="3"/>
      <c r="F21" s="3"/>
      <c r="G21" s="3"/>
      <c r="H21" s="32"/>
    </row>
    <row r="22" spans="2:8" ht="12.75" customHeight="1" thickBot="1" x14ac:dyDescent="0.25">
      <c r="B22" s="31"/>
      <c r="C22" s="30" t="s">
        <v>64</v>
      </c>
      <c r="D22" s="52"/>
      <c r="E22" s="3"/>
      <c r="F22" s="3"/>
      <c r="G22" s="3"/>
      <c r="H22" s="32"/>
    </row>
    <row r="23" spans="2:8" ht="8.25" customHeight="1" thickBot="1" x14ac:dyDescent="0.25">
      <c r="B23" s="31"/>
      <c r="C23" s="6"/>
      <c r="D23" s="3"/>
      <c r="E23" s="3"/>
      <c r="F23" s="3"/>
      <c r="G23" s="3"/>
      <c r="H23" s="32"/>
    </row>
    <row r="24" spans="2:8" ht="12.75" customHeight="1" thickBot="1" x14ac:dyDescent="0.25">
      <c r="B24" s="31"/>
      <c r="C24" s="30" t="s">
        <v>65</v>
      </c>
      <c r="D24" s="53"/>
      <c r="E24" s="28"/>
      <c r="F24" s="3"/>
      <c r="G24" s="3"/>
      <c r="H24" s="32"/>
    </row>
    <row r="25" spans="2:8" ht="8.25" customHeight="1" thickBot="1" x14ac:dyDescent="0.25">
      <c r="B25" s="31"/>
      <c r="C25" s="6"/>
      <c r="D25" s="3"/>
      <c r="E25" s="28"/>
      <c r="F25" s="29"/>
      <c r="G25" s="3"/>
      <c r="H25" s="32"/>
    </row>
    <row r="26" spans="2:8" ht="12.75" customHeight="1" thickBot="1" x14ac:dyDescent="0.25">
      <c r="B26" s="31"/>
      <c r="C26" s="30" t="s">
        <v>25</v>
      </c>
      <c r="D26" s="54"/>
      <c r="E26" s="28"/>
      <c r="F26" s="29"/>
      <c r="G26" s="3"/>
      <c r="H26" s="32"/>
    </row>
    <row r="27" spans="2:8" ht="8.25" customHeight="1" thickBot="1" x14ac:dyDescent="0.25">
      <c r="B27" s="31"/>
      <c r="C27" s="3"/>
      <c r="D27" s="3"/>
      <c r="E27" s="28"/>
      <c r="F27" s="29"/>
      <c r="G27" s="3"/>
      <c r="H27" s="32"/>
    </row>
    <row r="28" spans="2:8" ht="12.75" customHeight="1" thickBot="1" x14ac:dyDescent="0.25">
      <c r="B28" s="31"/>
      <c r="C28" s="19" t="s">
        <v>79</v>
      </c>
      <c r="D28" s="49">
        <v>1</v>
      </c>
      <c r="E28" s="28"/>
      <c r="F28" s="29"/>
      <c r="G28" s="3"/>
      <c r="H28" s="32"/>
    </row>
    <row r="29" spans="2:8" ht="8.25" customHeight="1" thickBot="1" x14ac:dyDescent="0.25">
      <c r="B29" s="31"/>
      <c r="C29" s="3"/>
      <c r="D29" s="3"/>
      <c r="E29" s="3"/>
      <c r="F29" s="3"/>
      <c r="G29" s="3"/>
      <c r="H29" s="32"/>
    </row>
    <row r="30" spans="2:8" ht="51.75" thickBot="1" x14ac:dyDescent="0.25">
      <c r="B30" s="31"/>
      <c r="C30" s="8" t="s">
        <v>66</v>
      </c>
      <c r="D30" s="55" t="str">
        <f>IF(D12="","",IF(AND(D14="No",D20="No"),D12,IF(AND(D14="Yes",D20="Yes"),D24,IF(AND(D14="Yes",D20="No"),D18,IF(AND(D14="No",D20="Yes"),D24,IF(AND(D14="Yes",D20=""),D18,D12))))))</f>
        <v/>
      </c>
      <c r="E30" s="3"/>
      <c r="F30" s="3"/>
      <c r="G30" s="3"/>
      <c r="H30" s="32"/>
    </row>
    <row r="31" spans="2:8" ht="8.25" customHeight="1" x14ac:dyDescent="0.2">
      <c r="B31" s="31"/>
      <c r="C31" s="3"/>
      <c r="D31" s="3"/>
      <c r="E31" s="3"/>
      <c r="F31" s="3"/>
      <c r="G31" s="3"/>
      <c r="H31" s="32"/>
    </row>
    <row r="32" spans="2:8" ht="64.5" customHeight="1" x14ac:dyDescent="0.2">
      <c r="B32" s="31"/>
      <c r="C32" s="27" t="s">
        <v>74</v>
      </c>
      <c r="D32" s="164" t="s">
        <v>114</v>
      </c>
      <c r="E32" s="164"/>
      <c r="F32" s="164"/>
      <c r="G32" s="164"/>
      <c r="H32" s="32"/>
    </row>
    <row r="33" spans="2:8" ht="12.75" customHeight="1" x14ac:dyDescent="0.2">
      <c r="B33" s="31"/>
      <c r="C33" s="101" t="str">
        <f>IF(D20="Yes","Phasing Advice:","")</f>
        <v/>
      </c>
      <c r="D33" s="165" t="str">
        <f>IF(D20="Yes","Undertake a separate CIL calculation for each individual phase","")</f>
        <v/>
      </c>
      <c r="E33" s="165"/>
      <c r="F33" s="165"/>
      <c r="G33" s="165"/>
      <c r="H33" s="32"/>
    </row>
    <row r="34" spans="2:8" ht="8.25" customHeight="1" thickBot="1" x14ac:dyDescent="0.25">
      <c r="B34" s="33"/>
      <c r="C34" s="34"/>
      <c r="D34" s="35"/>
      <c r="E34" s="35"/>
      <c r="F34" s="35"/>
      <c r="G34" s="35"/>
      <c r="H34" s="36"/>
    </row>
    <row r="35" spans="2:8" ht="8.25" customHeight="1" thickBot="1" x14ac:dyDescent="0.25">
      <c r="C35" s="2"/>
      <c r="D35" s="2"/>
      <c r="E35" s="2"/>
      <c r="F35" s="2"/>
      <c r="G35" s="2"/>
    </row>
    <row r="36" spans="2:8" ht="15.75" customHeight="1" x14ac:dyDescent="0.25">
      <c r="B36" s="127" t="s">
        <v>3</v>
      </c>
      <c r="C36" s="128"/>
      <c r="D36" s="128"/>
      <c r="E36" s="128"/>
      <c r="F36" s="128"/>
      <c r="G36" s="128"/>
      <c r="H36" s="129"/>
    </row>
    <row r="37" spans="2:8" ht="8.25" customHeight="1" thickBot="1" x14ac:dyDescent="0.25">
      <c r="B37" s="31"/>
      <c r="C37" s="3"/>
      <c r="D37" s="3"/>
      <c r="E37" s="3"/>
      <c r="F37" s="3"/>
      <c r="G37" s="3"/>
      <c r="H37" s="32"/>
    </row>
    <row r="38" spans="2:8" ht="53.25" customHeight="1" thickBot="1" x14ac:dyDescent="0.25">
      <c r="B38" s="31"/>
      <c r="C38" s="150" t="s">
        <v>24</v>
      </c>
      <c r="D38" s="150"/>
      <c r="E38" s="150"/>
      <c r="F38" s="56"/>
      <c r="G38" s="3"/>
      <c r="H38" s="32"/>
    </row>
    <row r="39" spans="2:8" ht="8.25" customHeight="1" x14ac:dyDescent="0.2">
      <c r="B39" s="31"/>
      <c r="C39" s="3"/>
      <c r="D39" s="3"/>
      <c r="E39" s="3"/>
      <c r="F39" s="3"/>
      <c r="G39" s="3"/>
      <c r="H39" s="32"/>
    </row>
    <row r="40" spans="2:8" ht="12.75" customHeight="1" x14ac:dyDescent="0.2">
      <c r="B40" s="31"/>
      <c r="C40" s="5" t="str">
        <f>IF(F38="Yes","Enter Demolished and Retained floorspace below only for buildings which satisfy the above 'in-use' test","")</f>
        <v/>
      </c>
      <c r="D40" s="3"/>
      <c r="E40" s="3"/>
      <c r="F40" s="3"/>
      <c r="G40" s="3"/>
      <c r="H40" s="32"/>
    </row>
    <row r="41" spans="2:8" ht="8.25" customHeight="1" x14ac:dyDescent="0.2">
      <c r="B41" s="31"/>
      <c r="C41" s="8"/>
      <c r="D41" s="3"/>
      <c r="E41" s="3"/>
      <c r="F41" s="3"/>
      <c r="G41" s="3"/>
      <c r="H41" s="32"/>
    </row>
    <row r="42" spans="2:8" ht="12.75" customHeight="1" x14ac:dyDescent="0.2">
      <c r="B42" s="31"/>
      <c r="C42" s="5" t="s">
        <v>69</v>
      </c>
      <c r="D42" s="3"/>
      <c r="E42" s="3"/>
      <c r="F42" s="3"/>
      <c r="G42" s="3"/>
      <c r="H42" s="32"/>
    </row>
    <row r="43" spans="2:8" ht="8.25" customHeight="1" x14ac:dyDescent="0.2">
      <c r="B43" s="31"/>
      <c r="C43" s="3"/>
      <c r="D43" s="3"/>
      <c r="E43" s="3"/>
      <c r="F43" s="3"/>
      <c r="G43" s="3"/>
      <c r="H43" s="32"/>
    </row>
    <row r="44" spans="2:8" ht="29.25" customHeight="1" thickBot="1" x14ac:dyDescent="0.35">
      <c r="B44" s="31"/>
      <c r="C44" s="9"/>
      <c r="D44" s="10" t="s">
        <v>22</v>
      </c>
      <c r="E44" s="17" t="s">
        <v>80</v>
      </c>
      <c r="F44" s="10" t="s">
        <v>30</v>
      </c>
      <c r="G44" s="3"/>
      <c r="H44" s="32"/>
    </row>
    <row r="45" spans="2:8" ht="12.75" customHeight="1" thickBot="1" x14ac:dyDescent="0.25">
      <c r="B45" s="31"/>
      <c r="C45" s="78" t="s">
        <v>116</v>
      </c>
      <c r="D45" s="151" t="s">
        <v>73</v>
      </c>
      <c r="E45" s="57"/>
      <c r="F45" s="58"/>
      <c r="G45" s="5"/>
      <c r="H45" s="32"/>
    </row>
    <row r="46" spans="2:8" ht="8.25" customHeight="1" thickBot="1" x14ac:dyDescent="0.25">
      <c r="B46" s="31"/>
      <c r="C46" s="7"/>
      <c r="D46" s="152"/>
      <c r="E46" s="11"/>
      <c r="F46" s="11"/>
      <c r="G46" s="5"/>
      <c r="H46" s="32"/>
    </row>
    <row r="47" spans="2:8" ht="12.75" customHeight="1" thickBot="1" x14ac:dyDescent="0.25">
      <c r="B47" s="31"/>
      <c r="C47" s="78" t="s">
        <v>81</v>
      </c>
      <c r="D47" s="152"/>
      <c r="E47" s="57"/>
      <c r="F47" s="58"/>
      <c r="G47" s="30" t="s">
        <v>45</v>
      </c>
      <c r="H47" s="32"/>
    </row>
    <row r="48" spans="2:8" ht="8.25" customHeight="1" thickBot="1" x14ac:dyDescent="0.25">
      <c r="B48" s="31"/>
      <c r="C48" s="7"/>
      <c r="D48" s="152"/>
      <c r="E48" s="11"/>
      <c r="F48" s="11"/>
      <c r="G48" s="3"/>
      <c r="H48" s="32"/>
    </row>
    <row r="49" spans="2:10" ht="12.75" customHeight="1" thickBot="1" x14ac:dyDescent="0.25">
      <c r="B49" s="31"/>
      <c r="C49" s="78" t="s">
        <v>117</v>
      </c>
      <c r="D49" s="152"/>
      <c r="E49" s="57"/>
      <c r="F49" s="58"/>
      <c r="G49" s="3"/>
      <c r="H49" s="32"/>
    </row>
    <row r="50" spans="2:10" ht="8.25" customHeight="1" thickBot="1" x14ac:dyDescent="0.25">
      <c r="B50" s="31"/>
      <c r="C50" s="7"/>
      <c r="D50" s="152"/>
      <c r="E50" s="11"/>
      <c r="F50" s="11"/>
      <c r="G50" s="3"/>
      <c r="H50" s="32"/>
    </row>
    <row r="51" spans="2:10" ht="12.75" customHeight="1" thickBot="1" x14ac:dyDescent="0.25">
      <c r="B51" s="31"/>
      <c r="C51" s="78" t="s">
        <v>118</v>
      </c>
      <c r="D51" s="152"/>
      <c r="E51" s="57"/>
      <c r="F51" s="58"/>
      <c r="G51" s="3"/>
      <c r="H51" s="32"/>
      <c r="J51" s="112"/>
    </row>
    <row r="52" spans="2:10" ht="8.25" customHeight="1" thickBot="1" x14ac:dyDescent="0.25">
      <c r="B52" s="31"/>
      <c r="C52" s="7"/>
      <c r="D52" s="152"/>
      <c r="E52" s="11"/>
      <c r="F52" s="11"/>
      <c r="G52" s="3"/>
      <c r="H52" s="32"/>
    </row>
    <row r="53" spans="2:10" ht="12.75" customHeight="1" thickBot="1" x14ac:dyDescent="0.25">
      <c r="B53" s="31"/>
      <c r="C53" s="78" t="s">
        <v>119</v>
      </c>
      <c r="D53" s="152"/>
      <c r="E53" s="57"/>
      <c r="F53" s="58"/>
      <c r="G53" s="12"/>
      <c r="H53" s="32"/>
    </row>
    <row r="54" spans="2:10" ht="8.25" customHeight="1" thickBot="1" x14ac:dyDescent="0.25">
      <c r="B54" s="31"/>
      <c r="C54" s="7"/>
      <c r="D54" s="152"/>
      <c r="E54" s="11"/>
      <c r="F54" s="11"/>
      <c r="G54" s="12"/>
      <c r="H54" s="32"/>
    </row>
    <row r="55" spans="2:10" ht="12.75" customHeight="1" thickBot="1" x14ac:dyDescent="0.25">
      <c r="B55" s="31"/>
      <c r="C55" s="78" t="s">
        <v>129</v>
      </c>
      <c r="D55" s="152"/>
      <c r="E55" s="57"/>
      <c r="F55" s="58"/>
      <c r="G55" s="3"/>
      <c r="H55" s="32"/>
    </row>
    <row r="56" spans="2:10" ht="8.25" customHeight="1" thickBot="1" x14ac:dyDescent="0.25">
      <c r="B56" s="31"/>
      <c r="C56" s="7"/>
      <c r="D56" s="152"/>
      <c r="E56" s="11"/>
      <c r="F56" s="11"/>
      <c r="G56" s="3"/>
      <c r="H56" s="32"/>
    </row>
    <row r="57" spans="2:10" ht="12.75" customHeight="1" thickBot="1" x14ac:dyDescent="0.25">
      <c r="B57" s="31"/>
      <c r="C57" s="78" t="s">
        <v>123</v>
      </c>
      <c r="D57" s="152"/>
      <c r="E57" s="57"/>
      <c r="F57" s="58"/>
      <c r="G57" s="3"/>
      <c r="H57" s="32"/>
    </row>
    <row r="58" spans="2:10" ht="8.25" customHeight="1" thickBot="1" x14ac:dyDescent="0.25">
      <c r="B58" s="31"/>
      <c r="C58" s="7"/>
      <c r="D58" s="152"/>
      <c r="E58" s="11"/>
      <c r="F58" s="11"/>
      <c r="G58" s="3"/>
      <c r="H58" s="32"/>
    </row>
    <row r="59" spans="2:10" ht="12.75" customHeight="1" thickBot="1" x14ac:dyDescent="0.25">
      <c r="B59" s="31"/>
      <c r="C59" s="78" t="s">
        <v>121</v>
      </c>
      <c r="D59" s="152"/>
      <c r="E59" s="57"/>
      <c r="F59" s="58"/>
      <c r="G59" s="3"/>
      <c r="H59" s="32"/>
    </row>
    <row r="60" spans="2:10" ht="8.25" customHeight="1" thickBot="1" x14ac:dyDescent="0.25">
      <c r="B60" s="31"/>
      <c r="C60" s="7"/>
      <c r="D60" s="13"/>
      <c r="E60" s="11"/>
      <c r="F60" s="11"/>
      <c r="G60" s="3"/>
      <c r="H60" s="32"/>
    </row>
    <row r="61" spans="2:10" ht="12.75" customHeight="1" thickBot="1" x14ac:dyDescent="0.25">
      <c r="B61" s="31"/>
      <c r="C61" s="78" t="s">
        <v>21</v>
      </c>
      <c r="D61" s="58"/>
      <c r="E61" s="59">
        <f>SUM(E45:E59)</f>
        <v>0</v>
      </c>
      <c r="F61" s="59">
        <f>SUM(F45:F59)</f>
        <v>0</v>
      </c>
      <c r="G61" s="11"/>
      <c r="H61" s="32"/>
    </row>
    <row r="62" spans="2:10" ht="12.75" customHeight="1" x14ac:dyDescent="0.2">
      <c r="B62" s="31"/>
      <c r="C62" s="3"/>
      <c r="D62" s="14"/>
      <c r="E62" s="3" t="s">
        <v>23</v>
      </c>
      <c r="F62" s="3"/>
      <c r="G62" s="3"/>
      <c r="H62" s="32"/>
    </row>
    <row r="63" spans="2:10" ht="8.25" customHeight="1" thickBot="1" x14ac:dyDescent="0.25">
      <c r="B63" s="31"/>
      <c r="C63" s="5"/>
      <c r="D63" s="3"/>
      <c r="E63" s="4"/>
      <c r="F63" s="3"/>
      <c r="G63" s="3"/>
      <c r="H63" s="32"/>
    </row>
    <row r="64" spans="2:10" ht="12.75" customHeight="1" thickBot="1" x14ac:dyDescent="0.25">
      <c r="B64" s="31"/>
      <c r="C64" s="15" t="s">
        <v>26</v>
      </c>
      <c r="D64" s="58"/>
      <c r="E64" s="4"/>
      <c r="F64" s="3"/>
      <c r="G64" s="3"/>
      <c r="H64" s="32"/>
    </row>
    <row r="65" spans="2:8" ht="8.25" customHeight="1" thickBot="1" x14ac:dyDescent="0.25">
      <c r="B65" s="31"/>
      <c r="C65" s="5"/>
      <c r="D65" s="3"/>
      <c r="E65" s="4"/>
      <c r="F65" s="3"/>
      <c r="G65" s="3"/>
      <c r="H65" s="32"/>
    </row>
    <row r="66" spans="2:8" ht="12.75" customHeight="1" thickBot="1" x14ac:dyDescent="0.25">
      <c r="B66" s="31"/>
      <c r="C66" s="15" t="s">
        <v>27</v>
      </c>
      <c r="D66" s="58"/>
      <c r="E66" s="4"/>
      <c r="F66" s="3"/>
      <c r="G66" s="3"/>
      <c r="H66" s="32"/>
    </row>
    <row r="67" spans="2:8" ht="8.25" customHeight="1" thickBot="1" x14ac:dyDescent="0.25">
      <c r="B67" s="31"/>
      <c r="C67" s="5"/>
      <c r="D67" s="3"/>
      <c r="E67" s="4"/>
      <c r="F67" s="3"/>
      <c r="G67" s="3"/>
      <c r="H67" s="32"/>
    </row>
    <row r="68" spans="2:8" ht="12.75" customHeight="1" thickBot="1" x14ac:dyDescent="0.25">
      <c r="B68" s="31"/>
      <c r="C68" s="15" t="s">
        <v>28</v>
      </c>
      <c r="D68" s="58"/>
      <c r="E68" s="4"/>
      <c r="F68" s="3"/>
      <c r="G68" s="3"/>
      <c r="H68" s="32"/>
    </row>
    <row r="69" spans="2:8" ht="8.25" customHeight="1" thickBot="1" x14ac:dyDescent="0.25">
      <c r="B69" s="31"/>
      <c r="C69" s="5"/>
      <c r="D69" s="3"/>
      <c r="E69" s="4"/>
      <c r="F69" s="3"/>
      <c r="G69" s="3"/>
      <c r="H69" s="32"/>
    </row>
    <row r="70" spans="2:8" ht="12.75" customHeight="1" thickBot="1" x14ac:dyDescent="0.25">
      <c r="B70" s="31"/>
      <c r="C70" s="15" t="s">
        <v>29</v>
      </c>
      <c r="D70" s="59">
        <f>D64-(D66-D68)</f>
        <v>0</v>
      </c>
      <c r="E70" s="4"/>
      <c r="F70" s="3"/>
      <c r="G70" s="3"/>
      <c r="H70" s="32"/>
    </row>
    <row r="71" spans="2:8" ht="8.25" customHeight="1" thickBot="1" x14ac:dyDescent="0.25">
      <c r="B71" s="31"/>
      <c r="C71" s="5"/>
      <c r="D71" s="3"/>
      <c r="E71" s="4"/>
      <c r="F71" s="3"/>
      <c r="G71" s="3"/>
      <c r="H71" s="32"/>
    </row>
    <row r="72" spans="2:8" ht="12.75" customHeight="1" thickBot="1" x14ac:dyDescent="0.25">
      <c r="B72" s="31"/>
      <c r="C72" s="78" t="s">
        <v>82</v>
      </c>
      <c r="D72" s="59">
        <f>IF(D70&lt;0,D61,D61+D70)</f>
        <v>0</v>
      </c>
      <c r="E72" s="4"/>
      <c r="F72" s="3"/>
      <c r="G72" s="3"/>
      <c r="H72" s="32"/>
    </row>
    <row r="73" spans="2:8" ht="8.25" customHeight="1" thickBot="1" x14ac:dyDescent="0.25">
      <c r="B73" s="33"/>
      <c r="C73" s="37"/>
      <c r="D73" s="37"/>
      <c r="E73" s="37"/>
      <c r="F73" s="37"/>
      <c r="G73" s="37"/>
      <c r="H73" s="36"/>
    </row>
    <row r="74" spans="2:8" ht="8.25" customHeight="1" thickBot="1" x14ac:dyDescent="0.25">
      <c r="C74" s="2"/>
      <c r="D74" s="2"/>
      <c r="E74" s="2"/>
      <c r="F74" s="2"/>
      <c r="G74" s="2"/>
    </row>
    <row r="75" spans="2:8" ht="15.75" customHeight="1" x14ac:dyDescent="0.25">
      <c r="B75" s="127" t="s">
        <v>4</v>
      </c>
      <c r="C75" s="128"/>
      <c r="D75" s="128"/>
      <c r="E75" s="128"/>
      <c r="F75" s="128"/>
      <c r="G75" s="128"/>
      <c r="H75" s="129"/>
    </row>
    <row r="76" spans="2:8" ht="8.25" customHeight="1" x14ac:dyDescent="0.2">
      <c r="B76" s="31"/>
      <c r="C76" s="3"/>
      <c r="D76" s="3"/>
      <c r="E76" s="3"/>
      <c r="F76" s="3"/>
      <c r="G76" s="3"/>
      <c r="H76" s="32"/>
    </row>
    <row r="77" spans="2:8" ht="29.25" customHeight="1" x14ac:dyDescent="0.2">
      <c r="B77" s="31"/>
      <c r="C77" s="166" t="s">
        <v>59</v>
      </c>
      <c r="D77" s="166"/>
      <c r="E77" s="166"/>
      <c r="F77" s="166"/>
      <c r="G77" s="166"/>
      <c r="H77" s="32"/>
    </row>
    <row r="78" spans="2:8" ht="12.75" customHeight="1" thickBot="1" x14ac:dyDescent="0.25">
      <c r="B78" s="31"/>
      <c r="C78" s="3"/>
      <c r="D78" s="3"/>
      <c r="E78" s="3"/>
      <c r="F78" s="3"/>
      <c r="G78" s="10" t="s">
        <v>37</v>
      </c>
      <c r="H78" s="32"/>
    </row>
    <row r="79" spans="2:8" ht="62.25" customHeight="1" thickBot="1" x14ac:dyDescent="0.25">
      <c r="B79" s="31"/>
      <c r="C79" s="167" t="s">
        <v>38</v>
      </c>
      <c r="D79" s="167"/>
      <c r="E79" s="167"/>
      <c r="F79" s="167"/>
      <c r="G79" s="60"/>
      <c r="H79" s="32"/>
    </row>
    <row r="80" spans="2:8" ht="8.25" customHeight="1" thickBot="1" x14ac:dyDescent="0.25">
      <c r="B80" s="31"/>
      <c r="C80" s="5"/>
      <c r="D80" s="3"/>
      <c r="E80" s="3"/>
      <c r="F80" s="3"/>
      <c r="G80" s="3"/>
      <c r="H80" s="32"/>
    </row>
    <row r="81" spans="2:8" ht="118.5" customHeight="1" thickBot="1" x14ac:dyDescent="0.25">
      <c r="B81" s="31"/>
      <c r="C81" s="167" t="s">
        <v>39</v>
      </c>
      <c r="D81" s="167"/>
      <c r="E81" s="167"/>
      <c r="F81" s="167"/>
      <c r="G81" s="60"/>
      <c r="H81" s="32"/>
    </row>
    <row r="82" spans="2:8" ht="8.25" customHeight="1" thickBot="1" x14ac:dyDescent="0.25">
      <c r="B82" s="31"/>
      <c r="C82" s="5"/>
      <c r="D82" s="3"/>
      <c r="E82" s="3"/>
      <c r="F82" s="3"/>
      <c r="G82" s="3"/>
      <c r="H82" s="32"/>
    </row>
    <row r="83" spans="2:8" ht="241.5" customHeight="1" thickBot="1" x14ac:dyDescent="0.25">
      <c r="B83" s="31"/>
      <c r="C83" s="167" t="s">
        <v>51</v>
      </c>
      <c r="D83" s="167"/>
      <c r="E83" s="167"/>
      <c r="F83" s="167"/>
      <c r="G83" s="60"/>
      <c r="H83" s="32"/>
    </row>
    <row r="84" spans="2:8" ht="8.25" customHeight="1" thickBot="1" x14ac:dyDescent="0.25">
      <c r="B84" s="31"/>
      <c r="C84" s="5"/>
      <c r="D84" s="3"/>
      <c r="E84" s="3"/>
      <c r="F84" s="3"/>
      <c r="G84" s="3"/>
      <c r="H84" s="32"/>
    </row>
    <row r="85" spans="2:8" ht="139.5" customHeight="1" thickBot="1" x14ac:dyDescent="0.25">
      <c r="B85" s="31"/>
      <c r="C85" s="167" t="s">
        <v>77</v>
      </c>
      <c r="D85" s="167"/>
      <c r="E85" s="167"/>
      <c r="F85" s="167"/>
      <c r="G85" s="60"/>
      <c r="H85" s="32"/>
    </row>
    <row r="86" spans="2:8" ht="8.25" customHeight="1" thickBot="1" x14ac:dyDescent="0.25">
      <c r="B86" s="31"/>
      <c r="C86" s="5"/>
      <c r="D86" s="3"/>
      <c r="E86" s="3"/>
      <c r="F86" s="3"/>
      <c r="G86" s="3"/>
      <c r="H86" s="32"/>
    </row>
    <row r="87" spans="2:8" ht="81.75" customHeight="1" thickBot="1" x14ac:dyDescent="0.25">
      <c r="B87" s="31"/>
      <c r="C87" s="167" t="s">
        <v>125</v>
      </c>
      <c r="D87" s="167"/>
      <c r="E87" s="167"/>
      <c r="F87" s="167"/>
      <c r="G87" s="61" t="s">
        <v>75</v>
      </c>
      <c r="H87" s="32"/>
    </row>
    <row r="88" spans="2:8" ht="8.25" customHeight="1" x14ac:dyDescent="0.2">
      <c r="B88" s="31"/>
      <c r="C88" s="3"/>
      <c r="D88" s="3"/>
      <c r="E88" s="3"/>
      <c r="F88" s="3"/>
      <c r="G88" s="3"/>
      <c r="H88" s="32"/>
    </row>
    <row r="89" spans="2:8" ht="12.75" customHeight="1" thickBot="1" x14ac:dyDescent="0.25">
      <c r="B89" s="33"/>
      <c r="C89" s="135" t="str">
        <f>IF(E47&gt;0,IF(OR(G79="Yes",G81="Yes",G83="Yes",G85="Yes",G87="Yes")=TRUE,"Social Housing Relief. Applicant must submit 'Claiming Exemption or Relief' Form","No Social Housing Relief. Amend Floorspace section accordingly"),"")</f>
        <v/>
      </c>
      <c r="D89" s="135"/>
      <c r="E89" s="135"/>
      <c r="F89" s="135"/>
      <c r="G89" s="135"/>
      <c r="H89" s="36"/>
    </row>
    <row r="90" spans="2:8" ht="8.25" customHeight="1" x14ac:dyDescent="0.2">
      <c r="B90" s="38"/>
      <c r="C90" s="39"/>
      <c r="D90" s="39"/>
      <c r="E90" s="39"/>
      <c r="F90" s="39"/>
      <c r="G90" s="39"/>
      <c r="H90" s="40"/>
    </row>
    <row r="91" spans="2:8" ht="15.75" customHeight="1" x14ac:dyDescent="0.25">
      <c r="B91" s="154" t="s">
        <v>49</v>
      </c>
      <c r="C91" s="155"/>
      <c r="D91" s="155"/>
      <c r="E91" s="155"/>
      <c r="F91" s="155"/>
      <c r="G91" s="155"/>
      <c r="H91" s="156"/>
    </row>
    <row r="92" spans="2:8" ht="8.25" customHeight="1" x14ac:dyDescent="0.2">
      <c r="B92" s="31"/>
      <c r="C92" s="3"/>
      <c r="D92" s="3"/>
      <c r="E92" s="3"/>
      <c r="F92" s="3"/>
      <c r="G92" s="3"/>
      <c r="H92" s="32"/>
    </row>
    <row r="93" spans="2:8" ht="12.75" customHeight="1" x14ac:dyDescent="0.2">
      <c r="B93" s="31"/>
      <c r="C93" s="16" t="s">
        <v>40</v>
      </c>
      <c r="D93" s="3"/>
      <c r="E93" s="3"/>
      <c r="F93" s="3"/>
      <c r="G93" s="3"/>
      <c r="H93" s="32"/>
    </row>
    <row r="94" spans="2:8" ht="8.25" customHeight="1" x14ac:dyDescent="0.2">
      <c r="B94" s="31"/>
      <c r="C94" s="5"/>
      <c r="D94" s="3"/>
      <c r="E94" s="3"/>
      <c r="F94" s="3"/>
      <c r="G94" s="3"/>
      <c r="H94" s="32"/>
    </row>
    <row r="95" spans="2:8" ht="12.75" customHeight="1" thickBot="1" x14ac:dyDescent="0.25">
      <c r="B95" s="31"/>
      <c r="C95" s="9"/>
      <c r="D95" s="17"/>
      <c r="E95" s="18" t="s">
        <v>46</v>
      </c>
      <c r="F95" s="18" t="s">
        <v>47</v>
      </c>
      <c r="G95" s="3"/>
      <c r="H95" s="32"/>
    </row>
    <row r="96" spans="2:8" ht="29.25" customHeight="1" thickBot="1" x14ac:dyDescent="0.25">
      <c r="B96" s="31"/>
      <c r="C96" s="137" t="s">
        <v>60</v>
      </c>
      <c r="D96" s="137"/>
      <c r="E96" s="62"/>
      <c r="F96" s="58"/>
      <c r="G96" s="3"/>
      <c r="H96" s="32"/>
    </row>
    <row r="97" spans="2:8" ht="8.25" customHeight="1" x14ac:dyDescent="0.2">
      <c r="B97" s="31"/>
      <c r="C97" s="3"/>
      <c r="D97" s="3"/>
      <c r="E97" s="3"/>
      <c r="F97" s="3"/>
      <c r="G97" s="3"/>
      <c r="H97" s="32"/>
    </row>
    <row r="98" spans="2:8" ht="12.75" customHeight="1" x14ac:dyDescent="0.2">
      <c r="B98" s="31"/>
      <c r="C98" s="16" t="s">
        <v>70</v>
      </c>
      <c r="D98" s="3"/>
      <c r="E98" s="3"/>
      <c r="F98" s="3"/>
      <c r="G98" s="3"/>
      <c r="H98" s="32"/>
    </row>
    <row r="99" spans="2:8" ht="8.25" customHeight="1" thickBot="1" x14ac:dyDescent="0.25">
      <c r="B99" s="31"/>
      <c r="C99" s="3"/>
      <c r="D99" s="3"/>
      <c r="E99" s="3"/>
      <c r="F99" s="3"/>
      <c r="G99" s="3"/>
      <c r="H99" s="32"/>
    </row>
    <row r="100" spans="2:8" ht="29.25" customHeight="1" thickBot="1" x14ac:dyDescent="0.25">
      <c r="B100" s="31"/>
      <c r="C100" s="137" t="s">
        <v>41</v>
      </c>
      <c r="D100" s="137"/>
      <c r="E100" s="63"/>
      <c r="F100" s="136" t="str">
        <f>IF(E100="Yes","Not communal floorspace. Amend Communal Floorspace figure accordingly","")</f>
        <v/>
      </c>
      <c r="G100" s="136"/>
      <c r="H100" s="32"/>
    </row>
    <row r="101" spans="2:8" ht="8.25" customHeight="1" thickBot="1" x14ac:dyDescent="0.25">
      <c r="B101" s="31"/>
      <c r="C101" s="3"/>
      <c r="D101" s="3"/>
      <c r="E101" s="3"/>
      <c r="F101" s="3"/>
      <c r="G101" s="3"/>
      <c r="H101" s="32"/>
    </row>
    <row r="102" spans="2:8" ht="29.25" customHeight="1" thickBot="1" x14ac:dyDescent="0.25">
      <c r="B102" s="31"/>
      <c r="C102" s="137" t="s">
        <v>42</v>
      </c>
      <c r="D102" s="137"/>
      <c r="E102" s="63"/>
      <c r="F102" s="136" t="str">
        <f>IF(E102="Yes","Not communal floorspace. Amend Communal Floorspace figure accordingly","")</f>
        <v/>
      </c>
      <c r="G102" s="136"/>
      <c r="H102" s="32"/>
    </row>
    <row r="103" spans="2:8" ht="8.25" customHeight="1" thickBot="1" x14ac:dyDescent="0.25">
      <c r="B103" s="31"/>
      <c r="C103" s="3"/>
      <c r="D103" s="3"/>
      <c r="E103" s="3"/>
      <c r="F103" s="3"/>
      <c r="G103" s="3"/>
      <c r="H103" s="32"/>
    </row>
    <row r="104" spans="2:8" ht="29.25" customHeight="1" thickBot="1" x14ac:dyDescent="0.25">
      <c r="B104" s="31"/>
      <c r="C104" s="137" t="s">
        <v>43</v>
      </c>
      <c r="D104" s="137"/>
      <c r="E104" s="63"/>
      <c r="F104" s="136" t="str">
        <f>IF(E104="Yes","Not communal floorspace. Amend Communal Floorspace figure accordingly","")</f>
        <v/>
      </c>
      <c r="G104" s="136"/>
      <c r="H104" s="32"/>
    </row>
    <row r="105" spans="2:8" ht="8.25" customHeight="1" thickBot="1" x14ac:dyDescent="0.25">
      <c r="B105" s="31"/>
      <c r="C105" s="3"/>
      <c r="D105" s="3"/>
      <c r="E105" s="3"/>
      <c r="F105" s="3"/>
      <c r="G105" s="3"/>
      <c r="H105" s="32"/>
    </row>
    <row r="106" spans="2:8" ht="38.25" customHeight="1" thickBot="1" x14ac:dyDescent="0.25">
      <c r="B106" s="31"/>
      <c r="C106" s="137" t="s">
        <v>44</v>
      </c>
      <c r="D106" s="137"/>
      <c r="E106" s="63"/>
      <c r="F106" s="136" t="str">
        <f>IF(E106="Yes","Not communal floorspace. Amend Communal Floorspace figure accordingly",IF(E106="No","Communal Floorspace",""))</f>
        <v/>
      </c>
      <c r="G106" s="136"/>
      <c r="H106" s="32"/>
    </row>
    <row r="107" spans="2:8" ht="8.25" customHeight="1" thickBot="1" x14ac:dyDescent="0.25">
      <c r="B107" s="31"/>
      <c r="C107" s="3"/>
      <c r="D107" s="3"/>
      <c r="E107" s="3"/>
      <c r="F107" s="3"/>
      <c r="G107" s="3"/>
      <c r="H107" s="32"/>
    </row>
    <row r="108" spans="2:8" ht="29.25" customHeight="1" thickBot="1" x14ac:dyDescent="0.25">
      <c r="B108" s="31"/>
      <c r="C108" s="153" t="s">
        <v>61</v>
      </c>
      <c r="D108" s="153"/>
      <c r="E108" s="62"/>
      <c r="F108" s="3"/>
      <c r="G108" s="12"/>
      <c r="H108" s="32"/>
    </row>
    <row r="109" spans="2:8" ht="8.25" customHeight="1" thickBot="1" x14ac:dyDescent="0.25">
      <c r="B109" s="31"/>
      <c r="C109" s="3"/>
      <c r="D109" s="3"/>
      <c r="E109" s="3"/>
      <c r="F109" s="3"/>
      <c r="G109" s="3"/>
      <c r="H109" s="32"/>
    </row>
    <row r="110" spans="2:8" ht="29.25" customHeight="1" thickBot="1" x14ac:dyDescent="0.25">
      <c r="B110" s="31"/>
      <c r="C110" s="153" t="s">
        <v>62</v>
      </c>
      <c r="D110" s="153"/>
      <c r="E110" s="64">
        <f>IF(E108&gt;0,E108+(E61-E47-E96),0)</f>
        <v>0</v>
      </c>
      <c r="F110" s="3"/>
      <c r="G110" s="3"/>
      <c r="H110" s="32"/>
    </row>
    <row r="111" spans="2:8" ht="8.25" customHeight="1" thickBot="1" x14ac:dyDescent="0.25">
      <c r="B111" s="31"/>
      <c r="C111" s="3"/>
      <c r="D111" s="3"/>
      <c r="E111" s="3"/>
      <c r="F111" s="3"/>
      <c r="G111" s="3"/>
      <c r="H111" s="32"/>
    </row>
    <row r="112" spans="2:8" ht="29.25" customHeight="1" thickBot="1" x14ac:dyDescent="0.25">
      <c r="B112" s="31"/>
      <c r="C112" s="153" t="s">
        <v>63</v>
      </c>
      <c r="D112" s="153"/>
      <c r="E112" s="64">
        <f>IF(E110&gt;0,E96*E108/E110,0)</f>
        <v>0</v>
      </c>
      <c r="F112" s="64">
        <f>IF(E110&gt;0,E112*F96/E96,0)</f>
        <v>0</v>
      </c>
      <c r="G112" s="30" t="s">
        <v>48</v>
      </c>
      <c r="H112" s="32"/>
    </row>
    <row r="113" spans="2:8" ht="8.25" customHeight="1" x14ac:dyDescent="0.2">
      <c r="B113" s="31"/>
      <c r="C113" s="3"/>
      <c r="D113" s="3"/>
      <c r="E113" s="3"/>
      <c r="F113" s="3"/>
      <c r="G113" s="3"/>
      <c r="H113" s="32"/>
    </row>
    <row r="114" spans="2:8" ht="15.75" customHeight="1" x14ac:dyDescent="0.25">
      <c r="B114" s="157" t="s">
        <v>50</v>
      </c>
      <c r="C114" s="158"/>
      <c r="D114" s="158"/>
      <c r="E114" s="158"/>
      <c r="F114" s="158"/>
      <c r="G114" s="158"/>
      <c r="H114" s="159"/>
    </row>
    <row r="115" spans="2:8" ht="8.25" customHeight="1" thickBot="1" x14ac:dyDescent="0.25">
      <c r="B115" s="31"/>
      <c r="C115" s="3"/>
      <c r="D115" s="3"/>
      <c r="E115" s="3"/>
      <c r="F115" s="3"/>
      <c r="G115" s="3"/>
      <c r="H115" s="32"/>
    </row>
    <row r="116" spans="2:8" ht="29.25" customHeight="1" thickBot="1" x14ac:dyDescent="0.25">
      <c r="B116" s="31"/>
      <c r="C116" s="137" t="s">
        <v>57</v>
      </c>
      <c r="D116" s="137"/>
      <c r="E116" s="59">
        <f>IF(C89="Social Housing Relief. Applicant must submit 'Claiming Exemption or Relief' Form",IF(ISERR((E47+E112)-(F47+F112)-((E47+E112)*D72/E61))=TRUE,0,(E47+E112)-(F47+F112)-((E47+E112)*D72/E61)),0)</f>
        <v>0</v>
      </c>
      <c r="F116" s="3"/>
      <c r="G116" s="3"/>
      <c r="H116" s="32"/>
    </row>
    <row r="117" spans="2:8" ht="8.25" customHeight="1" thickBot="1" x14ac:dyDescent="0.25">
      <c r="B117" s="33"/>
      <c r="C117" s="37"/>
      <c r="D117" s="37"/>
      <c r="E117" s="37"/>
      <c r="F117" s="37"/>
      <c r="G117" s="37"/>
      <c r="H117" s="36"/>
    </row>
    <row r="118" spans="2:8" ht="8.25" customHeight="1" thickBot="1" x14ac:dyDescent="0.25">
      <c r="C118" s="2"/>
      <c r="D118" s="2"/>
      <c r="E118" s="2"/>
      <c r="F118" s="2"/>
      <c r="G118" s="2"/>
    </row>
    <row r="119" spans="2:8" ht="15.75" customHeight="1" x14ac:dyDescent="0.25">
      <c r="B119" s="127" t="s">
        <v>5</v>
      </c>
      <c r="C119" s="128"/>
      <c r="D119" s="128"/>
      <c r="E119" s="128"/>
      <c r="F119" s="128"/>
      <c r="G119" s="128"/>
      <c r="H119" s="129"/>
    </row>
    <row r="120" spans="2:8" ht="8.25" customHeight="1" thickBot="1" x14ac:dyDescent="0.25">
      <c r="B120" s="31"/>
      <c r="C120" s="3"/>
      <c r="D120" s="3"/>
      <c r="E120" s="3"/>
      <c r="F120" s="3"/>
      <c r="G120" s="3"/>
      <c r="H120" s="32"/>
    </row>
    <row r="121" spans="2:8" ht="29.25" customHeight="1" thickBot="1" x14ac:dyDescent="0.25">
      <c r="B121" s="31"/>
      <c r="C121" s="138" t="s">
        <v>10</v>
      </c>
      <c r="D121" s="138"/>
      <c r="E121" s="56"/>
      <c r="F121" s="136" t="str">
        <f>IF(E121="No","No Charitable Exemption","")</f>
        <v/>
      </c>
      <c r="G121" s="136"/>
      <c r="H121" s="32"/>
    </row>
    <row r="122" spans="2:8" ht="8.25" customHeight="1" thickBot="1" x14ac:dyDescent="0.25">
      <c r="B122" s="31"/>
      <c r="C122" s="3"/>
      <c r="D122" s="4"/>
      <c r="E122" s="3"/>
      <c r="F122" s="3"/>
      <c r="G122" s="3"/>
      <c r="H122" s="32"/>
    </row>
    <row r="123" spans="2:8" ht="29.25" customHeight="1" thickBot="1" x14ac:dyDescent="0.25">
      <c r="B123" s="31"/>
      <c r="C123" s="130" t="s">
        <v>12</v>
      </c>
      <c r="D123" s="130"/>
      <c r="E123" s="60"/>
      <c r="F123" s="136" t="str">
        <f>IF(E123="No","No Charitable Exemption","")</f>
        <v/>
      </c>
      <c r="G123" s="136"/>
      <c r="H123" s="32"/>
    </row>
    <row r="124" spans="2:8" ht="8.25" customHeight="1" thickBot="1" x14ac:dyDescent="0.25">
      <c r="B124" s="31"/>
      <c r="C124" s="3"/>
      <c r="D124" s="4"/>
      <c r="E124" s="3"/>
      <c r="F124" s="3"/>
      <c r="G124" s="3"/>
      <c r="H124" s="32"/>
    </row>
    <row r="125" spans="2:8" ht="29.25" customHeight="1" thickBot="1" x14ac:dyDescent="0.25">
      <c r="B125" s="31"/>
      <c r="C125" s="130" t="s">
        <v>6</v>
      </c>
      <c r="D125" s="130"/>
      <c r="E125" s="60"/>
      <c r="F125" s="136" t="str">
        <f>IF(E125="Yes","No Charitable Exemption","")</f>
        <v/>
      </c>
      <c r="G125" s="136"/>
      <c r="H125" s="32"/>
    </row>
    <row r="126" spans="2:8" ht="8.25" customHeight="1" thickBot="1" x14ac:dyDescent="0.25">
      <c r="B126" s="31"/>
      <c r="C126" s="3"/>
      <c r="D126" s="4"/>
      <c r="E126" s="3"/>
      <c r="F126" s="3"/>
      <c r="G126" s="3"/>
      <c r="H126" s="32"/>
    </row>
    <row r="127" spans="2:8" ht="29.25" customHeight="1" thickBot="1" x14ac:dyDescent="0.25">
      <c r="B127" s="31"/>
      <c r="C127" s="130" t="s">
        <v>11</v>
      </c>
      <c r="D127" s="130"/>
      <c r="E127" s="60"/>
      <c r="F127" s="136" t="str">
        <f>IF(E127="No","No Charitable Exemption","")</f>
        <v/>
      </c>
      <c r="G127" s="136"/>
      <c r="H127" s="32"/>
    </row>
    <row r="128" spans="2:8" ht="8.25" customHeight="1" thickBot="1" x14ac:dyDescent="0.25">
      <c r="B128" s="31"/>
      <c r="C128" s="3"/>
      <c r="D128" s="4"/>
      <c r="E128" s="3"/>
      <c r="F128" s="3"/>
      <c r="G128" s="3"/>
      <c r="H128" s="32"/>
    </row>
    <row r="129" spans="2:8" ht="29.25" customHeight="1" thickBot="1" x14ac:dyDescent="0.25">
      <c r="B129" s="31"/>
      <c r="C129" s="130" t="s">
        <v>7</v>
      </c>
      <c r="D129" s="130"/>
      <c r="E129" s="60"/>
      <c r="F129" s="136" t="str">
        <f>IF(E129="Yes","Seek advice on aportioned liability (Reg 34)","")</f>
        <v/>
      </c>
      <c r="G129" s="136"/>
      <c r="H129" s="32"/>
    </row>
    <row r="130" spans="2:8" ht="8.25" customHeight="1" thickBot="1" x14ac:dyDescent="0.25">
      <c r="B130" s="31"/>
      <c r="C130" s="3"/>
      <c r="D130" s="4"/>
      <c r="E130" s="3"/>
      <c r="F130" s="3"/>
      <c r="G130" s="12"/>
      <c r="H130" s="32"/>
    </row>
    <row r="131" spans="2:8" ht="29.25" customHeight="1" thickBot="1" x14ac:dyDescent="0.25">
      <c r="B131" s="31"/>
      <c r="C131" s="130" t="s">
        <v>8</v>
      </c>
      <c r="D131" s="130"/>
      <c r="E131" s="60"/>
      <c r="F131" s="136" t="str">
        <f>IF(E131="No","Charitable Exemption. Applicant must submit 'Claiming Exemption or Relief' Form","")</f>
        <v/>
      </c>
      <c r="G131" s="136"/>
      <c r="H131" s="32"/>
    </row>
    <row r="132" spans="2:8" ht="8.25" customHeight="1" thickBot="1" x14ac:dyDescent="0.25">
      <c r="B132" s="31"/>
      <c r="C132" s="3"/>
      <c r="D132" s="4"/>
      <c r="E132" s="3"/>
      <c r="F132" s="3"/>
      <c r="G132" s="3"/>
      <c r="H132" s="32"/>
    </row>
    <row r="133" spans="2:8" ht="29.25" customHeight="1" thickBot="1" x14ac:dyDescent="0.25">
      <c r="B133" s="31"/>
      <c r="C133" s="130" t="s">
        <v>9</v>
      </c>
      <c r="D133" s="130"/>
      <c r="E133" s="60"/>
      <c r="F133" s="136" t="str">
        <f>IF(E133="","",IF(E133="No","Charitable Exemption. Applicant must submit 'Claiming Exemption or Relief' Form","Seek further advice regarding aportioned liability (Reg 34)"))</f>
        <v/>
      </c>
      <c r="G133" s="136"/>
      <c r="H133" s="32"/>
    </row>
    <row r="134" spans="2:8" ht="8.25" customHeight="1" thickBot="1" x14ac:dyDescent="0.25">
      <c r="B134" s="33"/>
      <c r="C134" s="37"/>
      <c r="D134" s="37"/>
      <c r="E134" s="37"/>
      <c r="F134" s="37"/>
      <c r="G134" s="37"/>
      <c r="H134" s="36"/>
    </row>
    <row r="135" spans="2:8" ht="8.25" customHeight="1" thickBot="1" x14ac:dyDescent="0.25">
      <c r="C135" s="2"/>
      <c r="D135" s="2"/>
      <c r="E135" s="2"/>
      <c r="F135" s="2"/>
      <c r="G135" s="2"/>
    </row>
    <row r="136" spans="2:8" ht="15.75" customHeight="1" x14ac:dyDescent="0.25">
      <c r="B136" s="127" t="s">
        <v>58</v>
      </c>
      <c r="C136" s="128"/>
      <c r="D136" s="128"/>
      <c r="E136" s="128"/>
      <c r="F136" s="128"/>
      <c r="G136" s="128"/>
      <c r="H136" s="129"/>
    </row>
    <row r="137" spans="2:8" ht="8.25" customHeight="1" thickBot="1" x14ac:dyDescent="0.25">
      <c r="B137" s="31"/>
      <c r="C137" s="3"/>
      <c r="D137" s="3"/>
      <c r="E137" s="3"/>
      <c r="F137" s="3"/>
      <c r="G137" s="3"/>
      <c r="H137" s="32"/>
    </row>
    <row r="138" spans="2:8" ht="53.25" customHeight="1" thickBot="1" x14ac:dyDescent="0.25">
      <c r="B138" s="31"/>
      <c r="C138" s="138" t="s">
        <v>71</v>
      </c>
      <c r="D138" s="138"/>
      <c r="E138" s="56"/>
      <c r="F138" s="136" t="str">
        <f>IF(E138="","",IF(E138="Yes","Self-Build Exemption. Applicant must submit 'Claiming Exemption or Relief' Form","No Self-Build Exemption"))</f>
        <v/>
      </c>
      <c r="G138" s="136"/>
      <c r="H138" s="32"/>
    </row>
    <row r="139" spans="2:8" ht="8.25" customHeight="1" thickBot="1" x14ac:dyDescent="0.25">
      <c r="B139" s="33"/>
      <c r="C139" s="37"/>
      <c r="D139" s="37"/>
      <c r="E139" s="37"/>
      <c r="F139" s="37"/>
      <c r="G139" s="37"/>
      <c r="H139" s="36"/>
    </row>
    <row r="140" spans="2:8" ht="8.25" customHeight="1" thickBot="1" x14ac:dyDescent="0.25">
      <c r="C140" s="2"/>
      <c r="D140" s="2"/>
      <c r="E140" s="2"/>
      <c r="F140" s="2"/>
      <c r="G140" s="2"/>
    </row>
    <row r="141" spans="2:8" ht="15.75" customHeight="1" x14ac:dyDescent="0.25">
      <c r="B141" s="127" t="s">
        <v>53</v>
      </c>
      <c r="C141" s="128"/>
      <c r="D141" s="128"/>
      <c r="E141" s="128"/>
      <c r="F141" s="128"/>
      <c r="G141" s="128"/>
      <c r="H141" s="129"/>
    </row>
    <row r="142" spans="2:8" ht="8.25" customHeight="1" thickBot="1" x14ac:dyDescent="0.25">
      <c r="B142" s="31"/>
      <c r="C142" s="4"/>
      <c r="D142" s="3"/>
      <c r="E142" s="3"/>
      <c r="F142" s="3"/>
      <c r="G142" s="3"/>
      <c r="H142" s="32"/>
    </row>
    <row r="143" spans="2:8" ht="29.25" customHeight="1" thickBot="1" x14ac:dyDescent="0.25">
      <c r="B143" s="31"/>
      <c r="C143" s="138" t="s">
        <v>32</v>
      </c>
      <c r="D143" s="138"/>
      <c r="E143" s="56"/>
      <c r="F143" s="117" t="str">
        <f>IF(E143="","",IF(E143="Yes","","Development is not a Residential Annex"))</f>
        <v/>
      </c>
      <c r="G143" s="117"/>
      <c r="H143" s="32"/>
    </row>
    <row r="144" spans="2:8" ht="8.25" customHeight="1" thickBot="1" x14ac:dyDescent="0.25">
      <c r="B144" s="31"/>
      <c r="C144" s="4"/>
      <c r="D144" s="3"/>
      <c r="E144" s="3"/>
      <c r="F144" s="41"/>
      <c r="G144" s="19"/>
      <c r="H144" s="32"/>
    </row>
    <row r="145" spans="2:8" ht="29.25" customHeight="1" thickBot="1" x14ac:dyDescent="0.25">
      <c r="B145" s="31"/>
      <c r="C145" s="130" t="s">
        <v>33</v>
      </c>
      <c r="D145" s="130"/>
      <c r="E145" s="60"/>
      <c r="F145" s="117" t="str">
        <f>IF(E145="","",IF(E145="Yes","Development is a Residential Annex","Development is not a Residential Annex"))</f>
        <v/>
      </c>
      <c r="G145" s="117"/>
      <c r="H145" s="32"/>
    </row>
    <row r="146" spans="2:8" ht="8.25" customHeight="1" thickBot="1" x14ac:dyDescent="0.25">
      <c r="B146" s="31"/>
      <c r="C146" s="3"/>
      <c r="D146" s="3"/>
      <c r="E146" s="3"/>
      <c r="F146" s="41"/>
      <c r="G146" s="19"/>
      <c r="H146" s="32"/>
    </row>
    <row r="147" spans="2:8" ht="29.25" customHeight="1" thickBot="1" x14ac:dyDescent="0.25">
      <c r="B147" s="31"/>
      <c r="C147" s="130" t="s">
        <v>34</v>
      </c>
      <c r="D147" s="130"/>
      <c r="E147" s="60"/>
      <c r="F147" s="117" t="str">
        <f>IF(E147="","",IF(E147="Yes","","Development is not a Residential Extension"))</f>
        <v/>
      </c>
      <c r="G147" s="117"/>
      <c r="H147" s="32"/>
    </row>
    <row r="148" spans="2:8" ht="8.25" customHeight="1" thickBot="1" x14ac:dyDescent="0.25">
      <c r="B148" s="31"/>
      <c r="C148" s="3"/>
      <c r="D148" s="3"/>
      <c r="E148" s="3"/>
      <c r="F148" s="41"/>
      <c r="G148" s="19"/>
      <c r="H148" s="32"/>
    </row>
    <row r="149" spans="2:8" ht="29.25" customHeight="1" thickBot="1" x14ac:dyDescent="0.25">
      <c r="B149" s="31"/>
      <c r="C149" s="130" t="s">
        <v>35</v>
      </c>
      <c r="D149" s="130"/>
      <c r="E149" s="60"/>
      <c r="F149" s="117" t="str">
        <f>IF(E149="","",IF(E149="No","Development is a Residential Extension","Development is not a Residential Extension"))</f>
        <v/>
      </c>
      <c r="G149" s="117"/>
      <c r="H149" s="32"/>
    </row>
    <row r="150" spans="2:8" ht="8.25" customHeight="1" thickBot="1" x14ac:dyDescent="0.25">
      <c r="B150" s="31"/>
      <c r="C150" s="3"/>
      <c r="D150" s="3"/>
      <c r="E150" s="3"/>
      <c r="F150" s="41"/>
      <c r="G150" s="19"/>
      <c r="H150" s="32"/>
    </row>
    <row r="151" spans="2:8" ht="29.25" customHeight="1" thickBot="1" x14ac:dyDescent="0.25">
      <c r="B151" s="31"/>
      <c r="C151" s="130" t="s">
        <v>36</v>
      </c>
      <c r="D151" s="130"/>
      <c r="E151" s="60"/>
      <c r="F151" s="117" t="str">
        <f>IF(E151="","",IF(E151="Yes","","No Residential Annex/Extension Exemption"))</f>
        <v/>
      </c>
      <c r="G151" s="117"/>
      <c r="H151" s="32"/>
    </row>
    <row r="152" spans="2:8" ht="8.25" customHeight="1" thickBot="1" x14ac:dyDescent="0.25">
      <c r="B152" s="31"/>
      <c r="C152" s="3"/>
      <c r="D152" s="3"/>
      <c r="E152" s="3"/>
      <c r="F152" s="41"/>
      <c r="G152" s="19"/>
      <c r="H152" s="32"/>
    </row>
    <row r="153" spans="2:8" ht="38.25" customHeight="1" thickBot="1" x14ac:dyDescent="0.25">
      <c r="B153" s="31"/>
      <c r="C153" s="130" t="s">
        <v>72</v>
      </c>
      <c r="D153" s="130"/>
      <c r="E153" s="60"/>
      <c r="F153" s="117" t="str">
        <f>IF(OR(E147="No",E149="Yes")=TRUE,"No Residential Annex or Extension Exemption",IF(E153="","",IF(E153="No","No Residential Annex or Extension Exemption","Residential Annex or Extension Exemption. Applicant must submit 'Claiming Exemption or Relief' Form")))</f>
        <v/>
      </c>
      <c r="G153" s="117"/>
      <c r="H153" s="32"/>
    </row>
    <row r="154" spans="2:8" ht="8.25" customHeight="1" thickBot="1" x14ac:dyDescent="0.25">
      <c r="B154" s="33"/>
      <c r="C154" s="37"/>
      <c r="D154" s="37"/>
      <c r="E154" s="37"/>
      <c r="F154" s="37"/>
      <c r="G154" s="37"/>
      <c r="H154" s="36"/>
    </row>
    <row r="155" spans="2:8" ht="8.25" customHeight="1" thickBot="1" x14ac:dyDescent="0.25">
      <c r="C155" s="2"/>
      <c r="D155" s="2"/>
      <c r="E155" s="2"/>
      <c r="F155" s="2"/>
      <c r="G155" s="2"/>
    </row>
    <row r="156" spans="2:8" ht="15.75" customHeight="1" x14ac:dyDescent="0.25">
      <c r="B156" s="127" t="s">
        <v>54</v>
      </c>
      <c r="C156" s="128"/>
      <c r="D156" s="128"/>
      <c r="E156" s="128"/>
      <c r="F156" s="128"/>
      <c r="G156" s="128"/>
      <c r="H156" s="129"/>
    </row>
    <row r="157" spans="2:8" ht="8.25" customHeight="1" thickBot="1" x14ac:dyDescent="0.25">
      <c r="B157" s="31"/>
      <c r="C157" s="3"/>
      <c r="D157" s="3"/>
      <c r="E157" s="3"/>
      <c r="F157" s="3"/>
      <c r="G157" s="3"/>
      <c r="H157" s="32"/>
    </row>
    <row r="158" spans="2:8" ht="29.25" customHeight="1" thickBot="1" x14ac:dyDescent="0.25">
      <c r="B158" s="31"/>
      <c r="C158" s="138" t="s">
        <v>78</v>
      </c>
      <c r="D158" s="138"/>
      <c r="E158" s="56"/>
      <c r="F158" s="136" t="str">
        <f>IF(E158="","",IF(E158="No",IF(E172&lt;100,"Minor Development Exemption","No Minor Development Exemption"),"No Minor Development Exemption"))</f>
        <v/>
      </c>
      <c r="G158" s="136"/>
      <c r="H158" s="32"/>
    </row>
    <row r="159" spans="2:8" ht="8.25" customHeight="1" thickBot="1" x14ac:dyDescent="0.25">
      <c r="B159" s="33"/>
      <c r="C159" s="37"/>
      <c r="D159" s="37"/>
      <c r="E159" s="37"/>
      <c r="F159" s="37"/>
      <c r="G159" s="37"/>
      <c r="H159" s="36"/>
    </row>
    <row r="160" spans="2:8" ht="8.25" customHeight="1" thickBot="1" x14ac:dyDescent="0.25">
      <c r="C160" s="2"/>
      <c r="D160" s="2"/>
      <c r="E160" s="2"/>
      <c r="F160" s="2"/>
      <c r="G160" s="2"/>
    </row>
    <row r="161" spans="2:8" ht="15.75" customHeight="1" x14ac:dyDescent="0.25">
      <c r="B161" s="127" t="s">
        <v>52</v>
      </c>
      <c r="C161" s="128"/>
      <c r="D161" s="128"/>
      <c r="E161" s="128"/>
      <c r="F161" s="128"/>
      <c r="G161" s="128"/>
      <c r="H161" s="129"/>
    </row>
    <row r="162" spans="2:8" ht="8.25" customHeight="1" thickBot="1" x14ac:dyDescent="0.25">
      <c r="B162" s="31"/>
      <c r="C162" s="3"/>
      <c r="D162" s="3"/>
      <c r="E162" s="3"/>
      <c r="F162" s="3"/>
      <c r="G162" s="3"/>
      <c r="H162" s="32"/>
    </row>
    <row r="163" spans="2:8" ht="12.75" customHeight="1" thickBot="1" x14ac:dyDescent="0.25">
      <c r="B163" s="31"/>
      <c r="C163" s="19" t="s">
        <v>113</v>
      </c>
      <c r="D163" s="55" t="str">
        <f>IF(D30="","Enter date at top",IF(D30&lt;D259,"MCIL not in effect",IF(D30&gt;=E259,"MCIL2 in effect","MCIL1 in effect")))</f>
        <v>Enter date at top</v>
      </c>
      <c r="E163" s="3"/>
      <c r="F163" s="3"/>
      <c r="G163" s="3"/>
      <c r="H163" s="32"/>
    </row>
    <row r="164" spans="2:8" ht="8.25" customHeight="1" thickBot="1" x14ac:dyDescent="0.25">
      <c r="B164" s="31"/>
      <c r="C164" s="9"/>
      <c r="D164" s="3"/>
      <c r="E164" s="3"/>
      <c r="F164" s="3"/>
      <c r="G164" s="3"/>
      <c r="H164" s="32"/>
    </row>
    <row r="165" spans="2:8" ht="12.75" customHeight="1" thickBot="1" x14ac:dyDescent="0.25">
      <c r="B165" s="31"/>
      <c r="C165" s="19" t="s">
        <v>20</v>
      </c>
      <c r="D165" s="55" t="str">
        <f>IF(D163="Enter date at top","",IF(D163="MCIL not in effect","MCIL not in effect",IF(D163="MCIL2 in effect","01/04/19","01/04/12")))</f>
        <v/>
      </c>
      <c r="E165" s="3"/>
      <c r="F165" s="3"/>
      <c r="G165" s="3"/>
      <c r="H165" s="32"/>
    </row>
    <row r="166" spans="2:8" ht="8.25" customHeight="1" thickBot="1" x14ac:dyDescent="0.25">
      <c r="B166" s="31"/>
      <c r="C166" s="9"/>
      <c r="D166" s="3"/>
      <c r="E166" s="3"/>
      <c r="F166" s="3"/>
      <c r="G166" s="3"/>
      <c r="H166" s="32"/>
    </row>
    <row r="167" spans="2:8" ht="12.75" customHeight="1" thickBot="1" x14ac:dyDescent="0.25">
      <c r="B167" s="31"/>
      <c r="C167" s="19" t="s">
        <v>83</v>
      </c>
      <c r="D167" s="49">
        <v>1</v>
      </c>
      <c r="E167" s="3"/>
      <c r="F167" s="3"/>
      <c r="G167" s="3"/>
      <c r="H167" s="32"/>
    </row>
    <row r="168" spans="2:8" ht="8.25" customHeight="1" x14ac:dyDescent="0.2">
      <c r="B168" s="31"/>
      <c r="C168" s="9"/>
      <c r="D168" s="3"/>
      <c r="E168" s="3"/>
      <c r="F168" s="3"/>
      <c r="G168" s="3"/>
      <c r="H168" s="32"/>
    </row>
    <row r="169" spans="2:8" ht="44.25" customHeight="1" thickBot="1" x14ac:dyDescent="0.35">
      <c r="B169" s="31"/>
      <c r="C169" s="9"/>
      <c r="D169" s="17" t="s">
        <v>84</v>
      </c>
      <c r="E169" s="17" t="s">
        <v>85</v>
      </c>
      <c r="F169" s="17" t="s">
        <v>86</v>
      </c>
      <c r="G169" s="17" t="s">
        <v>87</v>
      </c>
      <c r="H169" s="32"/>
    </row>
    <row r="170" spans="2:8" ht="12.75" customHeight="1" thickBot="1" x14ac:dyDescent="0.25">
      <c r="B170" s="31"/>
      <c r="C170" s="78" t="s">
        <v>121</v>
      </c>
      <c r="D170" s="65">
        <v>0</v>
      </c>
      <c r="E170" s="66">
        <f>IF(ISERR(E59-F59-(E59*D72/E61))=TRUE,0,E59-F59-(E59*D72/E61))</f>
        <v>0</v>
      </c>
      <c r="F170" s="67">
        <f>IF(ISERR(D170*E170*$D$28/$D$167)=TRUE,0,D170*E170*$D$28/$D$167)</f>
        <v>0</v>
      </c>
      <c r="G170" s="20"/>
      <c r="H170" s="32"/>
    </row>
    <row r="171" spans="2:8" ht="12.75" customHeight="1" thickBot="1" x14ac:dyDescent="0.25">
      <c r="B171" s="31"/>
      <c r="C171" s="78" t="s">
        <v>2</v>
      </c>
      <c r="D171" s="65">
        <f>IF(D163="MCIL1 in effect",D261,E261)</f>
        <v>60</v>
      </c>
      <c r="E171" s="66">
        <f>IF(ISERR(SUM(E45+E47+E49+E51+E53+E55+E57)-SUM(F45+F47+F49+F51+F53+F55+F57)-(SUM(E45+E47+E49+E51+E53+E55+E57)*D72/E61))=TRUE,0,SUM(E45+E47+E49+E51+E53+E55+E57)-SUM(F45+F47+F49+F51+F53+F55+F57)-(SUM(E45+E47+E49+E51+E53+E55+E57)*D72/E61))</f>
        <v>0</v>
      </c>
      <c r="F171" s="67">
        <f>IF(ISERR(D171*E171*$D$28/$D$167)=TRUE,0,D171*E171*$D$28/$D$167)</f>
        <v>0</v>
      </c>
      <c r="G171" s="67">
        <f>IF(ISERR(D171*E116*D28/D167)=TRUE,0,D171*E116*D28/D167)</f>
        <v>0</v>
      </c>
      <c r="H171" s="32"/>
    </row>
    <row r="172" spans="2:8" ht="12.75" customHeight="1" thickBot="1" x14ac:dyDescent="0.25">
      <c r="B172" s="31"/>
      <c r="C172" s="78" t="s">
        <v>21</v>
      </c>
      <c r="D172" s="3"/>
      <c r="E172" s="66">
        <f>IF(ISERR(E170+E171)=TRUE,0,E170+E171)</f>
        <v>0</v>
      </c>
      <c r="F172" s="68">
        <f>IF(ISERR(IF((F170+F171)&lt;50,0,(F170+F171)))=TRUE,0,IF((F170+F171)&lt;50,0,(F170+F171)))</f>
        <v>0</v>
      </c>
      <c r="G172" s="20"/>
      <c r="H172" s="32"/>
    </row>
    <row r="173" spans="2:8" ht="27" customHeight="1" thickBot="1" x14ac:dyDescent="0.4">
      <c r="B173" s="31"/>
      <c r="C173" s="79" t="s">
        <v>67</v>
      </c>
      <c r="D173" s="21"/>
      <c r="E173" s="21"/>
      <c r="F173" s="139">
        <f>IF(ISERR(IF((F172-G171)&lt;0,0,(F172-G171)))=TRUE,0,IF((F172-G171)&lt;0,0,(F172-G171)))</f>
        <v>0</v>
      </c>
      <c r="G173" s="140"/>
      <c r="H173" s="32"/>
    </row>
    <row r="174" spans="2:8" ht="12.75" customHeight="1" x14ac:dyDescent="0.2">
      <c r="B174" s="31"/>
      <c r="C174" s="9"/>
      <c r="D174" s="3"/>
      <c r="E174" s="3"/>
      <c r="F174" s="146" t="str">
        <f>IF(D163="Enter date at top","MCIL",D163)</f>
        <v>MCIL</v>
      </c>
      <c r="G174" s="146"/>
      <c r="H174" s="32"/>
    </row>
    <row r="175" spans="2:8" ht="8.25" customHeight="1" thickBot="1" x14ac:dyDescent="0.25">
      <c r="B175" s="33"/>
      <c r="C175" s="37"/>
      <c r="D175" s="37"/>
      <c r="E175" s="37"/>
      <c r="F175" s="37"/>
      <c r="G175" s="37"/>
      <c r="H175" s="36"/>
    </row>
    <row r="176" spans="2:8" ht="8.25" customHeight="1" thickBot="1" x14ac:dyDescent="0.25">
      <c r="C176" s="2"/>
      <c r="D176" s="2"/>
      <c r="E176" s="2"/>
      <c r="F176" s="2"/>
      <c r="G176" s="2"/>
    </row>
    <row r="177" spans="2:8" ht="15.75" customHeight="1" x14ac:dyDescent="0.25">
      <c r="B177" s="127" t="s">
        <v>126</v>
      </c>
      <c r="C177" s="128"/>
      <c r="D177" s="128"/>
      <c r="E177" s="128"/>
      <c r="F177" s="128"/>
      <c r="G177" s="128"/>
      <c r="H177" s="129"/>
    </row>
    <row r="178" spans="2:8" ht="8.25" customHeight="1" thickBot="1" x14ac:dyDescent="0.25">
      <c r="B178" s="31"/>
      <c r="C178" s="3"/>
      <c r="D178" s="3"/>
      <c r="E178" s="3"/>
      <c r="F178" s="3"/>
      <c r="G178" s="3"/>
      <c r="H178" s="32"/>
    </row>
    <row r="179" spans="2:8" ht="12.75" customHeight="1" thickBot="1" x14ac:dyDescent="0.25">
      <c r="B179" s="31"/>
      <c r="C179" s="19" t="s">
        <v>20</v>
      </c>
      <c r="D179" s="69">
        <v>41456</v>
      </c>
      <c r="E179" s="3"/>
      <c r="F179" s="3"/>
      <c r="G179" s="3"/>
      <c r="H179" s="32"/>
    </row>
    <row r="180" spans="2:8" ht="8.25" customHeight="1" thickBot="1" x14ac:dyDescent="0.25">
      <c r="B180" s="31"/>
      <c r="C180" s="9"/>
      <c r="D180" s="3"/>
      <c r="E180" s="3"/>
      <c r="F180" s="3"/>
      <c r="G180" s="3"/>
      <c r="H180" s="32"/>
    </row>
    <row r="181" spans="2:8" ht="12.75" customHeight="1" thickBot="1" x14ac:dyDescent="0.25">
      <c r="B181" s="31"/>
      <c r="C181" s="19" t="s">
        <v>128</v>
      </c>
      <c r="D181" s="49">
        <v>1</v>
      </c>
      <c r="E181" s="3"/>
      <c r="F181" s="3"/>
      <c r="G181" s="3"/>
      <c r="H181" s="32"/>
    </row>
    <row r="182" spans="2:8" ht="8.25" customHeight="1" x14ac:dyDescent="0.2">
      <c r="B182" s="31"/>
      <c r="C182" s="9"/>
      <c r="D182" s="3"/>
      <c r="E182" s="3"/>
      <c r="F182" s="3"/>
      <c r="G182" s="3"/>
      <c r="H182" s="32"/>
    </row>
    <row r="183" spans="2:8" ht="44.25" customHeight="1" thickBot="1" x14ac:dyDescent="0.35">
      <c r="B183" s="31"/>
      <c r="C183" s="80"/>
      <c r="D183" s="17" t="s">
        <v>84</v>
      </c>
      <c r="E183" s="17" t="s">
        <v>85</v>
      </c>
      <c r="F183" s="17" t="s">
        <v>86</v>
      </c>
      <c r="G183" s="17" t="s">
        <v>87</v>
      </c>
      <c r="H183" s="32"/>
    </row>
    <row r="184" spans="2:8" ht="12.75" customHeight="1" thickBot="1" x14ac:dyDescent="0.25">
      <c r="B184" s="31"/>
      <c r="C184" s="78" t="s">
        <v>116</v>
      </c>
      <c r="D184" s="70">
        <f t="shared" ref="D184:D190" si="0">G266</f>
        <v>200</v>
      </c>
      <c r="E184" s="71">
        <f>IF(ISERROR((E45+E47)-(F45+F47)-((E45+E47)*D72/E61))=TRUE,0,(E45+E47)-(F45+F47)-((E45+E47)*D72/E61))</f>
        <v>0</v>
      </c>
      <c r="F184" s="72">
        <f t="shared" ref="F184:F190" si="1">IF(ISERROR(D184*E184*$D$28/$D$181)=TRUE,0,D184*E184*$D$28/$D$181)</f>
        <v>0</v>
      </c>
      <c r="G184" s="72">
        <f>IF(ISERROR(D184*E116*D28/D181)=TRUE,0,D184*E116*D28/D181)</f>
        <v>0</v>
      </c>
      <c r="H184" s="32"/>
    </row>
    <row r="185" spans="2:8" ht="12.75" customHeight="1" thickBot="1" x14ac:dyDescent="0.25">
      <c r="B185" s="31"/>
      <c r="C185" s="78" t="s">
        <v>117</v>
      </c>
      <c r="D185" s="70">
        <f t="shared" si="0"/>
        <v>100</v>
      </c>
      <c r="E185" s="71">
        <f>IF(ISERROR(E49-F49-(E49*D72/E61))=TRUE,0,E49-F49-(E49*D72/E61))</f>
        <v>0</v>
      </c>
      <c r="F185" s="72">
        <f t="shared" si="1"/>
        <v>0</v>
      </c>
      <c r="G185" s="20"/>
      <c r="H185" s="32"/>
    </row>
    <row r="186" spans="2:8" ht="12.75" customHeight="1" thickBot="1" x14ac:dyDescent="0.25">
      <c r="B186" s="31"/>
      <c r="C186" s="78" t="s">
        <v>118</v>
      </c>
      <c r="D186" s="70">
        <f t="shared" si="0"/>
        <v>40</v>
      </c>
      <c r="E186" s="71">
        <f>IF(ISERROR(E51-F51-(E51*D72/E61))=TRUE,0,E51-F51-(E51*D72/E61))</f>
        <v>0</v>
      </c>
      <c r="F186" s="72">
        <f t="shared" si="1"/>
        <v>0</v>
      </c>
      <c r="G186" s="20"/>
      <c r="H186" s="32"/>
    </row>
    <row r="187" spans="2:8" ht="12.75" customHeight="1" thickBot="1" x14ac:dyDescent="0.25">
      <c r="B187" s="31"/>
      <c r="C187" s="78" t="s">
        <v>119</v>
      </c>
      <c r="D187" s="70">
        <f t="shared" si="0"/>
        <v>14</v>
      </c>
      <c r="E187" s="71">
        <f>IF(ISERROR(E53-F53-(E53*D72/E61))=TRUE,0,E53-F53-(E53*D72/E61))</f>
        <v>0</v>
      </c>
      <c r="F187" s="72">
        <f t="shared" si="1"/>
        <v>0</v>
      </c>
      <c r="G187" s="20"/>
      <c r="H187" s="32"/>
    </row>
    <row r="188" spans="2:8" ht="12.75" customHeight="1" thickBot="1" x14ac:dyDescent="0.25">
      <c r="B188" s="31"/>
      <c r="C188" s="78" t="s">
        <v>129</v>
      </c>
      <c r="D188" s="70">
        <f t="shared" si="0"/>
        <v>5</v>
      </c>
      <c r="E188" s="73">
        <f>IF(ISERROR(E55-F55-(E55*D72/E61))=TRUE,0,E55-F55-(E55*D72/E61))</f>
        <v>0</v>
      </c>
      <c r="F188" s="72">
        <f t="shared" si="1"/>
        <v>0</v>
      </c>
      <c r="G188" s="20"/>
      <c r="H188" s="32"/>
    </row>
    <row r="189" spans="2:8" ht="12.75" customHeight="1" thickBot="1" x14ac:dyDescent="0.25">
      <c r="B189" s="31"/>
      <c r="C189" s="78" t="s">
        <v>122</v>
      </c>
      <c r="D189" s="70">
        <f t="shared" si="0"/>
        <v>0</v>
      </c>
      <c r="E189" s="71">
        <f>IF(ISERROR(E57-F57-(E57*D72/E61))=TRUE,0,E57-F57-(E57*D72/E61))</f>
        <v>0</v>
      </c>
      <c r="F189" s="72">
        <f t="shared" si="1"/>
        <v>0</v>
      </c>
      <c r="G189" s="20"/>
      <c r="H189" s="32"/>
    </row>
    <row r="190" spans="2:8" ht="12.75" customHeight="1" thickBot="1" x14ac:dyDescent="0.25">
      <c r="B190" s="31"/>
      <c r="C190" s="78" t="s">
        <v>121</v>
      </c>
      <c r="D190" s="70">
        <f t="shared" si="0"/>
        <v>0</v>
      </c>
      <c r="E190" s="71">
        <f>IF(ISERROR(E59-F59-(E59*D72/E61))=TRUE,0,E59-F59-(E59*D72/E61))</f>
        <v>0</v>
      </c>
      <c r="F190" s="72">
        <f t="shared" si="1"/>
        <v>0</v>
      </c>
      <c r="G190" s="20"/>
      <c r="H190" s="32"/>
    </row>
    <row r="191" spans="2:8" ht="12.75" customHeight="1" thickBot="1" x14ac:dyDescent="0.25">
      <c r="B191" s="31"/>
      <c r="C191" s="78" t="s">
        <v>21</v>
      </c>
      <c r="D191" s="3"/>
      <c r="E191" s="71">
        <f>IF(ISERROR(E184+E185+E186+E187+E188+E189+E190)=TRUE,0,E184+E185+E186+E187+E188+E189+E190)</f>
        <v>0</v>
      </c>
      <c r="F191" s="74">
        <f>IF(ISERROR(IF((F184+F185+F186+F187+F188+F189+F190)&lt;50,0,(F184+F185+F186+F187+F188+F189+F190)))=TRUE,0,IF((F184+F185+F186+F187+F188+F189+F190)&lt;50,0,(F184+F185+F186+F187+F188+F189+F190)))</f>
        <v>0</v>
      </c>
      <c r="G191" s="20"/>
      <c r="H191" s="32"/>
    </row>
    <row r="192" spans="2:8" ht="27" customHeight="1" thickBot="1" x14ac:dyDescent="0.4">
      <c r="B192" s="31"/>
      <c r="C192" s="104" t="s">
        <v>127</v>
      </c>
      <c r="D192" s="21"/>
      <c r="E192" s="21"/>
      <c r="F192" s="141">
        <f>IF(ISERROR(IF((F191-G184)&lt;0,0,(F191-G184)))=TRUE,0,IF((F191-G184)&lt;0,0,(F191-G184)))</f>
        <v>0</v>
      </c>
      <c r="G192" s="142"/>
      <c r="H192" s="32"/>
    </row>
    <row r="193" spans="2:8" ht="12.75" customHeight="1" x14ac:dyDescent="0.2">
      <c r="B193" s="31"/>
      <c r="C193" s="9"/>
      <c r="D193" s="3"/>
      <c r="E193" s="3"/>
      <c r="F193" s="168" t="str">
        <f>IF(D30="","",IF(D30&gt;=D179,"Brent CIL in effect","Brent CIL not in effect"))</f>
        <v/>
      </c>
      <c r="G193" s="168"/>
      <c r="H193" s="32"/>
    </row>
    <row r="194" spans="2:8" ht="8.25" customHeight="1" thickBot="1" x14ac:dyDescent="0.25">
      <c r="B194" s="33"/>
      <c r="C194" s="37"/>
      <c r="D194" s="37"/>
      <c r="E194" s="37"/>
      <c r="F194" s="37"/>
      <c r="G194" s="37"/>
      <c r="H194" s="36"/>
    </row>
    <row r="195" spans="2:8" ht="8.25" customHeight="1" thickBot="1" x14ac:dyDescent="0.25">
      <c r="C195" s="2"/>
      <c r="D195" s="2"/>
      <c r="E195" s="2"/>
      <c r="F195" s="2"/>
      <c r="G195" s="2"/>
    </row>
    <row r="196" spans="2:8" ht="15.75" customHeight="1" x14ac:dyDescent="0.25">
      <c r="B196" s="127" t="s">
        <v>19</v>
      </c>
      <c r="C196" s="128"/>
      <c r="D196" s="128"/>
      <c r="E196" s="128"/>
      <c r="F196" s="128"/>
      <c r="G196" s="128"/>
      <c r="H196" s="129"/>
    </row>
    <row r="197" spans="2:8" ht="8.25" customHeight="1" x14ac:dyDescent="0.2">
      <c r="B197" s="42"/>
      <c r="C197" s="22"/>
      <c r="D197" s="22"/>
      <c r="E197" s="22"/>
      <c r="F197" s="22"/>
      <c r="G197" s="22"/>
      <c r="H197" s="43"/>
    </row>
    <row r="198" spans="2:8" ht="32.25" thickBot="1" x14ac:dyDescent="0.3">
      <c r="B198" s="42"/>
      <c r="C198" s="23"/>
      <c r="D198" s="26"/>
      <c r="E198" s="81" t="s">
        <v>55</v>
      </c>
      <c r="F198" s="24" t="str">
        <f>IF(C89="Social Housing Relief. Applicant must submit 'Claiming Exemption or Relief' Form","Social
Housing Relief","No Social Housing Relief")</f>
        <v>No Social Housing Relief</v>
      </c>
      <c r="G198" s="81" t="s">
        <v>56</v>
      </c>
      <c r="H198" s="43"/>
    </row>
    <row r="199" spans="2:8" ht="15.75" customHeight="1" thickBot="1" x14ac:dyDescent="0.3">
      <c r="B199" s="42"/>
      <c r="C199" s="148" t="str">
        <f>F174</f>
        <v>MCIL</v>
      </c>
      <c r="D199" s="131"/>
      <c r="E199" s="75">
        <f>IF(F174="MCIL not in effect",0,F172)</f>
        <v>0</v>
      </c>
      <c r="F199" s="76">
        <f>IF(F174="MCIL not in effect",0,G171)</f>
        <v>0</v>
      </c>
      <c r="G199" s="75">
        <f>IF(F174="MCIL not in effect",0,F173)</f>
        <v>0</v>
      </c>
      <c r="H199" s="43"/>
    </row>
    <row r="200" spans="2:8" ht="8.25" customHeight="1" thickBot="1" x14ac:dyDescent="0.25">
      <c r="B200" s="31"/>
      <c r="C200" s="9"/>
      <c r="D200" s="3"/>
      <c r="E200" s="3"/>
      <c r="F200" s="3"/>
      <c r="G200" s="3"/>
      <c r="H200" s="32"/>
    </row>
    <row r="201" spans="2:8" ht="15.75" customHeight="1" thickBot="1" x14ac:dyDescent="0.3">
      <c r="B201" s="42"/>
      <c r="C201" s="131" t="str">
        <f>IF(F193="Brent CIL not in effect","Brent CIL not in effect","Brent CIL")</f>
        <v>Brent CIL</v>
      </c>
      <c r="D201" s="131"/>
      <c r="E201" s="75">
        <f>IF(F193="Brent CIL not in effect",0,F191)</f>
        <v>0</v>
      </c>
      <c r="F201" s="76">
        <f>IF(F193="Brent CIL not in effect",0,G184)</f>
        <v>0</v>
      </c>
      <c r="G201" s="75">
        <f>IF(F193="Brent CIL not in effect",0,F192)</f>
        <v>0</v>
      </c>
      <c r="H201" s="43"/>
    </row>
    <row r="202" spans="2:8" ht="8.25" customHeight="1" thickBot="1" x14ac:dyDescent="0.25">
      <c r="B202" s="31"/>
      <c r="C202" s="9"/>
      <c r="D202" s="3"/>
      <c r="E202" s="3"/>
      <c r="F202" s="3"/>
      <c r="G202" s="3"/>
      <c r="H202" s="32"/>
    </row>
    <row r="203" spans="2:8" ht="15.75" customHeight="1" thickBot="1" x14ac:dyDescent="0.3">
      <c r="B203" s="42"/>
      <c r="C203" s="131" t="s">
        <v>21</v>
      </c>
      <c r="D203" s="131"/>
      <c r="E203" s="84">
        <f>SUM($E$199:$E$201)</f>
        <v>0</v>
      </c>
      <c r="F203" s="84">
        <f>SUM($F$199:$F$201)</f>
        <v>0</v>
      </c>
      <c r="G203" s="84">
        <f>SUM($G$199:$G$201)</f>
        <v>0</v>
      </c>
      <c r="H203" s="43"/>
    </row>
    <row r="204" spans="2:8" ht="8.25" customHeight="1" thickBot="1" x14ac:dyDescent="0.25">
      <c r="B204" s="31"/>
      <c r="C204" s="9"/>
      <c r="D204" s="3"/>
      <c r="E204" s="3"/>
      <c r="F204" s="3"/>
      <c r="G204" s="3"/>
      <c r="H204" s="32"/>
    </row>
    <row r="205" spans="2:8" ht="15.75" customHeight="1" thickBot="1" x14ac:dyDescent="0.25">
      <c r="B205" s="42"/>
      <c r="C205" s="26"/>
      <c r="D205" s="82" t="s">
        <v>68</v>
      </c>
      <c r="E205" s="121" t="str">
        <f>IF(F131="Charitable exemption. Applicant must submit 'Claiming Exemption or Relief' Form","Charitable Exemption",IF(F133="Charitable exemption. Applicant must submit 'Claiming Exemption or Relief' Form","Charitable Exemption","No Charitable Exemption"))</f>
        <v>No Charitable Exemption</v>
      </c>
      <c r="F205" s="122"/>
      <c r="G205" s="123"/>
      <c r="H205" s="43"/>
    </row>
    <row r="206" spans="2:8" ht="15.75" customHeight="1" thickBot="1" x14ac:dyDescent="0.3">
      <c r="B206" s="42"/>
      <c r="C206" s="26"/>
      <c r="D206" s="25"/>
      <c r="E206" s="124" t="str">
        <f>IF(F138="Self-Build Exemption. Applicant must submit 'Claiming Exemption or Relief' Form","Self-Build Exemption","No Self-Build Exemption")</f>
        <v>No Self-Build Exemption</v>
      </c>
      <c r="F206" s="125"/>
      <c r="G206" s="126"/>
      <c r="H206" s="43"/>
    </row>
    <row r="207" spans="2:8" ht="15.75" customHeight="1" thickBot="1" x14ac:dyDescent="0.3">
      <c r="B207" s="42"/>
      <c r="C207" s="26"/>
      <c r="D207" s="25"/>
      <c r="E207" s="124" t="str">
        <f>IF(F153="Residential Annex or Extension Exemption. Applicant must submit 'Claiming Exemption or Relief' Form","Residential Annex or Extension Exemption","No Residential Annex or Extension Exemption")</f>
        <v>No Residential Annex or Extension Exemption</v>
      </c>
      <c r="F207" s="125"/>
      <c r="G207" s="126"/>
      <c r="H207" s="43"/>
    </row>
    <row r="208" spans="2:8" ht="15.75" customHeight="1" thickBot="1" x14ac:dyDescent="0.3">
      <c r="B208" s="42"/>
      <c r="C208" s="26"/>
      <c r="D208" s="25"/>
      <c r="E208" s="124" t="str">
        <f>IF(F158="Minor Development Exemption",F158,"No Minor Development Exemption")</f>
        <v>No Minor Development Exemption</v>
      </c>
      <c r="F208" s="125"/>
      <c r="G208" s="126"/>
      <c r="H208" s="43"/>
    </row>
    <row r="209" spans="2:8" ht="8.25" customHeight="1" thickBot="1" x14ac:dyDescent="0.25">
      <c r="B209" s="31"/>
      <c r="C209" s="9"/>
      <c r="D209" s="3"/>
      <c r="E209" s="3"/>
      <c r="F209" s="3"/>
      <c r="G209" s="3"/>
      <c r="H209" s="32"/>
    </row>
    <row r="210" spans="2:8" ht="27" customHeight="1" thickBot="1" x14ac:dyDescent="0.45">
      <c r="B210" s="42"/>
      <c r="C210" s="170" t="s">
        <v>76</v>
      </c>
      <c r="D210" s="170"/>
      <c r="E210" s="118">
        <f>IF(OR(E205="Charitable Exemption",E206="Self-Build Exemption",E207="Residential Annex or Extension Exemption",E208="Minor Development Exemption"),0,G203)</f>
        <v>0</v>
      </c>
      <c r="F210" s="119"/>
      <c r="G210" s="120"/>
      <c r="H210" s="43"/>
    </row>
    <row r="211" spans="2:8" ht="8.25" customHeight="1" x14ac:dyDescent="0.2">
      <c r="B211" s="42"/>
      <c r="C211" s="22"/>
      <c r="D211" s="22"/>
      <c r="E211" s="22"/>
      <c r="F211" s="22"/>
      <c r="G211" s="22"/>
      <c r="H211" s="43"/>
    </row>
    <row r="212" spans="2:8" ht="39" customHeight="1" x14ac:dyDescent="0.2">
      <c r="B212" s="42"/>
      <c r="C212" s="147" t="str">
        <f>IF(D30="","",IF(D30&lt;D259,"No Instalments Policy in effect","Instalments Policy:"))</f>
        <v/>
      </c>
      <c r="D212" s="147"/>
      <c r="E212" s="169" t="str">
        <f>IF(C212="Instalments Policy:",IF(E210&lt;=500000,"Total amount payable within 60 days of commencement of development","• The greater of £500,000 or half the value of the total amount payable within 60 days of commencement of development
• The remainder within 240 days of commencement of development"),"")</f>
        <v/>
      </c>
      <c r="F212" s="169"/>
      <c r="G212" s="169"/>
      <c r="H212" s="43"/>
    </row>
    <row r="213" spans="2:8" ht="8.25" customHeight="1" thickBot="1" x14ac:dyDescent="0.25">
      <c r="B213" s="44"/>
      <c r="C213" s="45"/>
      <c r="D213" s="45"/>
      <c r="E213" s="45"/>
      <c r="F213" s="45"/>
      <c r="G213" s="45"/>
      <c r="H213" s="46"/>
    </row>
    <row r="214" spans="2:8" ht="8.25" customHeight="1" thickBot="1" x14ac:dyDescent="0.25">
      <c r="B214" s="26"/>
      <c r="C214" s="85"/>
      <c r="D214" s="85"/>
      <c r="E214" s="85"/>
      <c r="F214" s="85"/>
      <c r="G214" s="85"/>
      <c r="H214" s="26"/>
    </row>
    <row r="215" spans="2:8" ht="15.75" customHeight="1" x14ac:dyDescent="0.25">
      <c r="B215" s="127" t="s">
        <v>88</v>
      </c>
      <c r="C215" s="128"/>
      <c r="D215" s="128"/>
      <c r="E215" s="128"/>
      <c r="F215" s="128"/>
      <c r="G215" s="128"/>
      <c r="H215" s="129"/>
    </row>
    <row r="216" spans="2:8" ht="8.25" customHeight="1" x14ac:dyDescent="0.2">
      <c r="B216" s="42"/>
      <c r="C216" s="85"/>
      <c r="D216" s="85"/>
      <c r="E216" s="85"/>
      <c r="F216" s="85"/>
      <c r="G216" s="85"/>
      <c r="H216" s="43"/>
    </row>
    <row r="217" spans="2:8" ht="29.25" customHeight="1" x14ac:dyDescent="0.2">
      <c r="B217" s="42"/>
      <c r="C217" s="163" t="s">
        <v>100</v>
      </c>
      <c r="D217" s="163"/>
      <c r="E217" s="163"/>
      <c r="F217" s="163"/>
      <c r="G217" s="163"/>
      <c r="H217" s="43"/>
    </row>
    <row r="218" spans="2:8" ht="8.25" customHeight="1" thickBot="1" x14ac:dyDescent="0.25">
      <c r="B218" s="42"/>
      <c r="C218" s="85"/>
      <c r="D218" s="85"/>
      <c r="E218" s="85"/>
      <c r="F218" s="85"/>
      <c r="G218" s="85"/>
      <c r="H218" s="43"/>
    </row>
    <row r="219" spans="2:8" ht="26.25" thickBot="1" x14ac:dyDescent="0.25">
      <c r="B219" s="42"/>
      <c r="C219" s="19" t="s">
        <v>98</v>
      </c>
      <c r="D219" s="51"/>
      <c r="E219" s="94" t="s">
        <v>106</v>
      </c>
      <c r="F219" s="95" t="s">
        <v>107</v>
      </c>
      <c r="G219" s="90" t="s">
        <v>109</v>
      </c>
      <c r="H219" s="43"/>
    </row>
    <row r="220" spans="2:8" ht="8.25" customHeight="1" thickBot="1" x14ac:dyDescent="0.25">
      <c r="B220" s="42"/>
      <c r="C220" s="85"/>
      <c r="D220" s="85"/>
      <c r="E220" s="4"/>
      <c r="G220" s="85"/>
      <c r="H220" s="43"/>
    </row>
    <row r="221" spans="2:8" ht="77.25" thickBot="1" x14ac:dyDescent="0.25">
      <c r="B221" s="42"/>
      <c r="C221" s="91" t="s">
        <v>92</v>
      </c>
      <c r="D221" s="54"/>
      <c r="E221" s="72">
        <f>IF(G221=0,0,G221*$G$199/$G$203)</f>
        <v>0</v>
      </c>
      <c r="F221" s="72">
        <f>IF(G221=0,0,G221*$G$201/$G$203)</f>
        <v>0</v>
      </c>
      <c r="G221" s="72">
        <f>IF(D221="Yes",500,0)</f>
        <v>0</v>
      </c>
      <c r="H221" s="43"/>
    </row>
    <row r="222" spans="2:8" ht="8.25" customHeight="1" thickBot="1" x14ac:dyDescent="0.25">
      <c r="B222" s="42"/>
      <c r="C222" s="85"/>
      <c r="D222" s="85"/>
      <c r="E222" s="4"/>
      <c r="G222" s="85"/>
      <c r="H222" s="43"/>
    </row>
    <row r="223" spans="2:8" ht="77.25" thickBot="1" x14ac:dyDescent="0.25">
      <c r="B223" s="42"/>
      <c r="C223" s="91" t="s">
        <v>93</v>
      </c>
      <c r="D223" s="54"/>
      <c r="E223" s="72">
        <f>IF(G223=0,0,G223*$G$199/$G$203)</f>
        <v>0</v>
      </c>
      <c r="F223" s="72">
        <f>IF(G223=0,0,G223*$G$201/$G$203)</f>
        <v>0</v>
      </c>
      <c r="G223" s="72">
        <f>IF(D223="Yes",IF((0.2*E210)&lt;2500,(0.2*E210),2500),0)</f>
        <v>0</v>
      </c>
      <c r="H223" s="43"/>
    </row>
    <row r="224" spans="2:8" ht="8.25" customHeight="1" thickBot="1" x14ac:dyDescent="0.25">
      <c r="B224" s="42"/>
      <c r="C224" s="85"/>
      <c r="D224" s="85"/>
      <c r="E224" s="4"/>
      <c r="G224" s="85"/>
      <c r="H224" s="43"/>
    </row>
    <row r="225" spans="2:8" ht="90" thickBot="1" x14ac:dyDescent="0.25">
      <c r="B225" s="42"/>
      <c r="C225" s="91" t="s">
        <v>94</v>
      </c>
      <c r="D225" s="54"/>
      <c r="E225" s="72">
        <f>IF(G225=0,0,G225*$G$199/$G$203)</f>
        <v>0</v>
      </c>
      <c r="F225" s="72">
        <f>IF(G225=0,0,G225*$G$201/$G$203)</f>
        <v>0</v>
      </c>
      <c r="G225" s="72">
        <f>IF(D225="Yes",IF((0.2*E210)&lt;2500,(0.2*E210),2500),0)</f>
        <v>0</v>
      </c>
      <c r="H225" s="43"/>
    </row>
    <row r="226" spans="2:8" ht="8.25" customHeight="1" thickBot="1" x14ac:dyDescent="0.25">
      <c r="B226" s="42"/>
      <c r="C226" s="85"/>
      <c r="D226" s="85"/>
      <c r="E226" s="4"/>
      <c r="G226" s="85"/>
      <c r="H226" s="43"/>
    </row>
    <row r="227" spans="2:8" ht="102.75" thickBot="1" x14ac:dyDescent="0.25">
      <c r="B227" s="42"/>
      <c r="C227" s="91" t="s">
        <v>101</v>
      </c>
      <c r="D227" s="54"/>
      <c r="E227" s="72">
        <f>IF(G227=0,0,G227*$G$199/$G$203)</f>
        <v>0</v>
      </c>
      <c r="F227" s="72">
        <f>IF(G227=0,0,G227*$G$201/$G$203)</f>
        <v>0</v>
      </c>
      <c r="G227" s="72">
        <f>IF(D227="Yes",IF((0.05*E210)&gt;200,(0.05*E210),200),0)</f>
        <v>0</v>
      </c>
      <c r="H227" s="43"/>
    </row>
    <row r="228" spans="2:8" ht="8.25" customHeight="1" thickBot="1" x14ac:dyDescent="0.25">
      <c r="B228" s="42"/>
      <c r="C228" s="85"/>
      <c r="D228" s="85"/>
      <c r="E228" s="4"/>
      <c r="G228" s="85"/>
      <c r="H228" s="43"/>
    </row>
    <row r="229" spans="2:8" ht="115.5" thickBot="1" x14ac:dyDescent="0.25">
      <c r="B229" s="42"/>
      <c r="C229" s="91" t="s">
        <v>102</v>
      </c>
      <c r="D229" s="96"/>
      <c r="E229" s="143">
        <f>IF(G229=0,0,G229*$G$199/$G$203)</f>
        <v>0</v>
      </c>
      <c r="F229" s="143">
        <f>IF(G229=0,0,G229*$G$201/$G$203)</f>
        <v>0</v>
      </c>
      <c r="G229" s="143">
        <f>IF(D229="Yes",(IF((0.05*D231)&gt;200,(0.05*D231),200)),0)</f>
        <v>0</v>
      </c>
      <c r="H229" s="43"/>
    </row>
    <row r="230" spans="2:8" ht="8.25" customHeight="1" thickBot="1" x14ac:dyDescent="0.25">
      <c r="B230" s="42"/>
      <c r="C230" s="85"/>
      <c r="D230" s="85"/>
      <c r="E230" s="144"/>
      <c r="F230" s="144"/>
      <c r="G230" s="144"/>
      <c r="H230" s="43"/>
    </row>
    <row r="231" spans="2:8" ht="12.75" customHeight="1" thickBot="1" x14ac:dyDescent="0.25">
      <c r="B231" s="42"/>
      <c r="C231" s="92" t="s">
        <v>91</v>
      </c>
      <c r="D231" s="97"/>
      <c r="E231" s="145"/>
      <c r="F231" s="145"/>
      <c r="G231" s="145"/>
      <c r="H231" s="43"/>
    </row>
    <row r="232" spans="2:8" ht="8.25" customHeight="1" thickBot="1" x14ac:dyDescent="0.25">
      <c r="B232" s="42"/>
      <c r="C232" s="85"/>
      <c r="D232" s="85"/>
      <c r="E232" s="4"/>
      <c r="G232" s="85"/>
      <c r="H232" s="43"/>
    </row>
    <row r="233" spans="2:8" ht="115.5" thickBot="1" x14ac:dyDescent="0.25">
      <c r="B233" s="42"/>
      <c r="C233" s="91" t="s">
        <v>103</v>
      </c>
      <c r="D233" s="54"/>
      <c r="E233" s="143">
        <f>IF(G233=0,0,G233*$G$199/$G$203)</f>
        <v>0</v>
      </c>
      <c r="F233" s="143">
        <f>IF(G233=0,0,G233*$G$201/$G$203)</f>
        <v>0</v>
      </c>
      <c r="G233" s="143">
        <f>IF(D233="Yes",(IF((0.05*D235)&gt;200,(0.05*D235),200)),0)</f>
        <v>0</v>
      </c>
      <c r="H233" s="43"/>
    </row>
    <row r="234" spans="2:8" ht="8.25" customHeight="1" thickBot="1" x14ac:dyDescent="0.25">
      <c r="B234" s="42"/>
      <c r="C234" s="85"/>
      <c r="D234" s="85"/>
      <c r="E234" s="144"/>
      <c r="F234" s="144"/>
      <c r="G234" s="144"/>
      <c r="H234" s="43"/>
    </row>
    <row r="235" spans="2:8" ht="12.75" customHeight="1" thickBot="1" x14ac:dyDescent="0.25">
      <c r="B235" s="42"/>
      <c r="C235" s="92" t="s">
        <v>91</v>
      </c>
      <c r="D235" s="86"/>
      <c r="E235" s="145"/>
      <c r="F235" s="145"/>
      <c r="G235" s="145"/>
      <c r="H235" s="43"/>
    </row>
    <row r="236" spans="2:8" ht="8.25" customHeight="1" thickBot="1" x14ac:dyDescent="0.25">
      <c r="B236" s="42"/>
      <c r="C236" s="85"/>
      <c r="D236" s="85"/>
      <c r="E236" s="4"/>
      <c r="G236" s="85"/>
      <c r="H236" s="43"/>
    </row>
    <row r="237" spans="2:8" ht="90" thickBot="1" x14ac:dyDescent="0.25">
      <c r="B237" s="42"/>
      <c r="C237" s="91" t="s">
        <v>95</v>
      </c>
      <c r="D237" s="54"/>
      <c r="E237" s="72">
        <f>IF(G237=0,0,G237*$G$199/$G$203)</f>
        <v>0</v>
      </c>
      <c r="F237" s="72">
        <f>IF(G237=0,0,G237*$G$201/$G$203)</f>
        <v>0</v>
      </c>
      <c r="G237" s="72">
        <f>IF(D237="Yes",IF((0.2*E210)&lt;1000,(0.2*E210),1000),0)</f>
        <v>0</v>
      </c>
      <c r="H237" s="43"/>
    </row>
    <row r="238" spans="2:8" ht="8.25" customHeight="1" thickBot="1" x14ac:dyDescent="0.25">
      <c r="B238" s="42"/>
      <c r="C238" s="85"/>
      <c r="D238" s="85"/>
      <c r="E238" s="4"/>
      <c r="G238" s="85"/>
      <c r="H238" s="43"/>
    </row>
    <row r="239" spans="2:8" ht="64.5" thickBot="1" x14ac:dyDescent="0.25">
      <c r="B239" s="42"/>
      <c r="C239" s="91" t="s">
        <v>104</v>
      </c>
      <c r="D239" s="96"/>
      <c r="E239" s="143">
        <f>IF(G239=0,0,G239*$G$199/$G$203)</f>
        <v>0</v>
      </c>
      <c r="F239" s="143">
        <f>IF(G239=0,0,G239*$G$201/$G$203)</f>
        <v>0</v>
      </c>
      <c r="G239" s="143">
        <f>E210*(D243-D241)*(D245+0.025)/365</f>
        <v>0</v>
      </c>
      <c r="H239" s="43"/>
    </row>
    <row r="240" spans="2:8" ht="8.25" customHeight="1" thickBot="1" x14ac:dyDescent="0.25">
      <c r="B240" s="42"/>
      <c r="C240" s="85"/>
      <c r="D240" s="85"/>
      <c r="E240" s="144"/>
      <c r="F240" s="144"/>
      <c r="G240" s="144"/>
      <c r="H240" s="43"/>
    </row>
    <row r="241" spans="2:8" ht="12.75" customHeight="1" thickBot="1" x14ac:dyDescent="0.25">
      <c r="B241" s="42"/>
      <c r="C241" s="92" t="s">
        <v>90</v>
      </c>
      <c r="D241" s="98"/>
      <c r="E241" s="144"/>
      <c r="F241" s="144"/>
      <c r="G241" s="144"/>
      <c r="H241" s="43"/>
    </row>
    <row r="242" spans="2:8" ht="8.25" customHeight="1" thickBot="1" x14ac:dyDescent="0.25">
      <c r="B242" s="42"/>
      <c r="C242" s="85"/>
      <c r="D242" s="85"/>
      <c r="E242" s="144"/>
      <c r="F242" s="144"/>
      <c r="G242" s="144"/>
      <c r="H242" s="43"/>
    </row>
    <row r="243" spans="2:8" ht="26.25" thickBot="1" x14ac:dyDescent="0.25">
      <c r="B243" s="42"/>
      <c r="C243" s="92" t="s">
        <v>89</v>
      </c>
      <c r="D243" s="98"/>
      <c r="E243" s="144"/>
      <c r="F243" s="144"/>
      <c r="G243" s="144"/>
      <c r="H243" s="43"/>
    </row>
    <row r="244" spans="2:8" ht="8.25" customHeight="1" thickBot="1" x14ac:dyDescent="0.25">
      <c r="B244" s="42"/>
      <c r="C244" s="85"/>
      <c r="D244" s="85"/>
      <c r="E244" s="144"/>
      <c r="F244" s="144"/>
      <c r="G244" s="144"/>
      <c r="H244" s="43"/>
    </row>
    <row r="245" spans="2:8" ht="51.75" thickBot="1" x14ac:dyDescent="0.25">
      <c r="B245" s="42"/>
      <c r="C245" s="93" t="s">
        <v>99</v>
      </c>
      <c r="D245" s="99">
        <v>7.4999999999999997E-3</v>
      </c>
      <c r="E245" s="145"/>
      <c r="F245" s="145"/>
      <c r="G245" s="145"/>
      <c r="H245" s="43"/>
    </row>
    <row r="246" spans="2:8" ht="8.25" customHeight="1" thickBot="1" x14ac:dyDescent="0.25">
      <c r="B246" s="42"/>
      <c r="C246" s="85"/>
      <c r="D246" s="85"/>
      <c r="E246" s="85"/>
      <c r="F246" s="85"/>
      <c r="G246" s="85"/>
      <c r="H246" s="43"/>
    </row>
    <row r="247" spans="2:8" ht="15.75" customHeight="1" thickBot="1" x14ac:dyDescent="0.3">
      <c r="B247" s="42"/>
      <c r="C247" s="133" t="s">
        <v>97</v>
      </c>
      <c r="D247" s="133"/>
      <c r="E247" s="100">
        <f>SUM(E221:E245)</f>
        <v>0</v>
      </c>
      <c r="F247" s="100">
        <f>SUM(F221:F245)</f>
        <v>0</v>
      </c>
      <c r="G247" s="100">
        <f>SUM(G221:G245)</f>
        <v>0</v>
      </c>
      <c r="H247" s="43"/>
    </row>
    <row r="248" spans="2:8" ht="8.25" customHeight="1" thickBot="1" x14ac:dyDescent="0.25">
      <c r="B248" s="42"/>
      <c r="C248" s="85"/>
      <c r="D248" s="85"/>
      <c r="E248" s="85"/>
      <c r="F248" s="85"/>
      <c r="G248" s="85"/>
      <c r="H248" s="43"/>
    </row>
    <row r="249" spans="2:8" ht="15.75" customHeight="1" thickBot="1" x14ac:dyDescent="0.3">
      <c r="B249" s="42"/>
      <c r="C249" s="133" t="s">
        <v>108</v>
      </c>
      <c r="D249" s="133"/>
      <c r="E249" s="100">
        <f>G199+E247</f>
        <v>0</v>
      </c>
      <c r="F249" s="100">
        <f>G201+F247</f>
        <v>0</v>
      </c>
      <c r="G249" s="100">
        <f>E210+G247</f>
        <v>0</v>
      </c>
      <c r="H249" s="43"/>
    </row>
    <row r="250" spans="2:8" ht="8.25" customHeight="1" thickBot="1" x14ac:dyDescent="0.25">
      <c r="B250" s="42"/>
      <c r="C250" s="85"/>
      <c r="D250" s="85"/>
      <c r="E250" s="85"/>
      <c r="F250" s="85"/>
      <c r="G250" s="85"/>
      <c r="H250" s="43"/>
    </row>
    <row r="251" spans="2:8" ht="54.75" customHeight="1" thickBot="1" x14ac:dyDescent="0.45">
      <c r="B251" s="42"/>
      <c r="C251" s="134" t="s">
        <v>96</v>
      </c>
      <c r="D251" s="134"/>
      <c r="E251" s="160">
        <f>G249</f>
        <v>0</v>
      </c>
      <c r="F251" s="161"/>
      <c r="G251" s="162"/>
      <c r="H251" s="43"/>
    </row>
    <row r="252" spans="2:8" ht="8.25" customHeight="1" thickBot="1" x14ac:dyDescent="0.25">
      <c r="B252" s="44"/>
      <c r="C252" s="45"/>
      <c r="D252" s="45"/>
      <c r="E252" s="45"/>
      <c r="F252" s="45"/>
      <c r="G252" s="45"/>
      <c r="H252" s="46"/>
    </row>
    <row r="253" spans="2:8" ht="8.25" customHeight="1" thickBot="1" x14ac:dyDescent="0.25">
      <c r="B253" s="26"/>
      <c r="C253" s="85"/>
      <c r="D253" s="85"/>
      <c r="E253" s="85"/>
      <c r="F253" s="85"/>
      <c r="G253" s="85"/>
      <c r="H253" s="26"/>
    </row>
    <row r="254" spans="2:8" ht="24" customHeight="1" thickBot="1" x14ac:dyDescent="0.25">
      <c r="B254" s="88"/>
      <c r="C254" s="132" t="s">
        <v>105</v>
      </c>
      <c r="D254" s="132"/>
      <c r="E254" s="132"/>
      <c r="F254" s="132"/>
      <c r="G254" s="132"/>
      <c r="H254" s="89"/>
    </row>
    <row r="255" spans="2:8" ht="8.25" customHeight="1" thickBot="1" x14ac:dyDescent="0.25">
      <c r="C255" s="2"/>
      <c r="D255" s="2"/>
      <c r="E255" s="2"/>
      <c r="F255" s="2"/>
      <c r="G255" s="2"/>
    </row>
    <row r="256" spans="2:8" ht="15.75" customHeight="1" x14ac:dyDescent="0.25">
      <c r="B256" s="127" t="s">
        <v>110</v>
      </c>
      <c r="C256" s="128"/>
      <c r="D256" s="128"/>
      <c r="E256" s="128"/>
      <c r="F256" s="128"/>
      <c r="G256" s="128"/>
      <c r="H256" s="129"/>
    </row>
    <row r="257" spans="2:8" ht="8.25" customHeight="1" x14ac:dyDescent="0.2">
      <c r="B257" s="42"/>
      <c r="C257" s="22"/>
      <c r="D257" s="22"/>
      <c r="E257" s="22"/>
      <c r="F257" s="22"/>
      <c r="G257" s="22"/>
      <c r="H257" s="43"/>
    </row>
    <row r="258" spans="2:8" ht="12.75" customHeight="1" x14ac:dyDescent="0.2">
      <c r="B258" s="31"/>
      <c r="C258" s="83"/>
      <c r="D258" s="102" t="s">
        <v>111</v>
      </c>
      <c r="E258" s="102" t="s">
        <v>112</v>
      </c>
      <c r="F258" s="102"/>
      <c r="G258" s="102"/>
      <c r="H258" s="105"/>
    </row>
    <row r="259" spans="2:8" ht="12.75" customHeight="1" x14ac:dyDescent="0.2">
      <c r="B259" s="31"/>
      <c r="C259" s="111" t="s">
        <v>20</v>
      </c>
      <c r="D259" s="103">
        <v>41000</v>
      </c>
      <c r="E259" s="103">
        <v>43556</v>
      </c>
      <c r="F259" s="107"/>
      <c r="G259" s="107"/>
      <c r="H259" s="106"/>
    </row>
    <row r="260" spans="2:8" ht="12.75" customHeight="1" x14ac:dyDescent="0.2">
      <c r="B260" s="31"/>
      <c r="C260" s="111" t="s">
        <v>121</v>
      </c>
      <c r="D260" s="77">
        <v>0</v>
      </c>
      <c r="E260" s="77">
        <v>0</v>
      </c>
      <c r="F260" s="107"/>
      <c r="G260" s="107"/>
      <c r="H260" s="106"/>
    </row>
    <row r="261" spans="2:8" ht="12.75" customHeight="1" x14ac:dyDescent="0.2">
      <c r="B261" s="31"/>
      <c r="C261" s="111" t="s">
        <v>2</v>
      </c>
      <c r="D261" s="77">
        <v>35</v>
      </c>
      <c r="E261" s="77">
        <v>60</v>
      </c>
      <c r="F261" s="107"/>
      <c r="G261" s="107"/>
      <c r="H261" s="106"/>
    </row>
    <row r="262" spans="2:8" ht="8.25" customHeight="1" thickBot="1" x14ac:dyDescent="0.25">
      <c r="B262" s="44"/>
      <c r="C262" s="47"/>
      <c r="D262" s="47"/>
      <c r="E262" s="47"/>
      <c r="F262" s="47"/>
      <c r="G262" s="47"/>
      <c r="H262" s="46"/>
    </row>
    <row r="263" spans="2:8" ht="8.25" customHeight="1" thickBot="1" x14ac:dyDescent="0.25">
      <c r="C263" s="2"/>
      <c r="D263" s="2"/>
      <c r="E263" s="2"/>
      <c r="F263" s="2"/>
      <c r="G263" s="2"/>
    </row>
    <row r="264" spans="2:8" ht="15.75" customHeight="1" x14ac:dyDescent="0.25">
      <c r="B264" s="127" t="s">
        <v>115</v>
      </c>
      <c r="C264" s="128"/>
      <c r="D264" s="128"/>
      <c r="E264" s="128"/>
      <c r="F264" s="128"/>
      <c r="G264" s="128"/>
      <c r="H264" s="129"/>
    </row>
    <row r="265" spans="2:8" ht="8.25" customHeight="1" x14ac:dyDescent="0.2">
      <c r="B265" s="42"/>
      <c r="C265" s="22"/>
      <c r="D265" s="22"/>
      <c r="E265" s="22"/>
      <c r="F265" s="22"/>
      <c r="G265" s="22"/>
      <c r="H265" s="43"/>
    </row>
    <row r="266" spans="2:8" ht="27" customHeight="1" x14ac:dyDescent="0.2">
      <c r="B266" s="31"/>
      <c r="C266" s="113" t="s">
        <v>116</v>
      </c>
      <c r="D266" s="113"/>
      <c r="E266" s="113"/>
      <c r="F266" s="113"/>
      <c r="G266" s="77">
        <v>200</v>
      </c>
      <c r="H266" s="106"/>
    </row>
    <row r="267" spans="2:8" ht="12.75" customHeight="1" x14ac:dyDescent="0.2">
      <c r="B267" s="31"/>
      <c r="C267" s="113" t="s">
        <v>117</v>
      </c>
      <c r="D267" s="113"/>
      <c r="E267" s="113"/>
      <c r="F267" s="113"/>
      <c r="G267" s="77">
        <v>100</v>
      </c>
      <c r="H267" s="106"/>
    </row>
    <row r="268" spans="2:8" ht="67.5" customHeight="1" x14ac:dyDescent="0.2">
      <c r="B268" s="31"/>
      <c r="C268" s="113" t="s">
        <v>118</v>
      </c>
      <c r="D268" s="113"/>
      <c r="E268" s="113"/>
      <c r="F268" s="113"/>
      <c r="G268" s="77">
        <v>40</v>
      </c>
      <c r="H268" s="106"/>
    </row>
    <row r="269" spans="2:8" ht="12.75" customHeight="1" x14ac:dyDescent="0.2">
      <c r="B269" s="31"/>
      <c r="C269" s="113" t="s">
        <v>119</v>
      </c>
      <c r="D269" s="113"/>
      <c r="E269" s="113"/>
      <c r="F269" s="113"/>
      <c r="G269" s="77">
        <v>14</v>
      </c>
      <c r="H269" s="106"/>
    </row>
    <row r="270" spans="2:8" ht="12.75" customHeight="1" x14ac:dyDescent="0.2">
      <c r="B270" s="31"/>
      <c r="C270" s="113" t="s">
        <v>129</v>
      </c>
      <c r="D270" s="113"/>
      <c r="E270" s="113"/>
      <c r="F270" s="113"/>
      <c r="G270" s="77">
        <v>5</v>
      </c>
      <c r="H270" s="106"/>
    </row>
    <row r="271" spans="2:8" ht="67.5" customHeight="1" x14ac:dyDescent="0.2">
      <c r="B271" s="31"/>
      <c r="C271" s="113" t="s">
        <v>122</v>
      </c>
      <c r="D271" s="113"/>
      <c r="E271" s="113"/>
      <c r="F271" s="113"/>
      <c r="G271" s="77">
        <v>0</v>
      </c>
      <c r="H271" s="106"/>
    </row>
    <row r="272" spans="2:8" x14ac:dyDescent="0.2">
      <c r="B272" s="31"/>
      <c r="C272" s="113" t="s">
        <v>124</v>
      </c>
      <c r="D272" s="113"/>
      <c r="E272" s="113"/>
      <c r="F272" s="113"/>
      <c r="G272" s="77">
        <v>0</v>
      </c>
      <c r="H272" s="106"/>
    </row>
    <row r="273" spans="2:8" ht="8.25" customHeight="1" thickBot="1" x14ac:dyDescent="0.25">
      <c r="B273" s="44"/>
      <c r="C273" s="47"/>
      <c r="D273" s="47"/>
      <c r="E273" s="47"/>
      <c r="F273" s="47"/>
      <c r="G273" s="47"/>
      <c r="H273" s="46"/>
    </row>
  </sheetData>
  <sheetProtection algorithmName="SHA-512" hashValue="jojXAlfLLRHuZZSUzLhxKrt6/8EKccz7RJ+r3Lvl7yc1vamCzP5/EAlE00jb6QBbDUJ4jhjCfWE0UJTfLYPxcA==" saltValue="QPqNgyULMh7JAGWFbyF3WA==" spinCount="100000" sheet="1" objects="1" scenarios="1" selectLockedCells="1"/>
  <mergeCells count="108">
    <mergeCell ref="F133:G133"/>
    <mergeCell ref="E251:G251"/>
    <mergeCell ref="C217:G217"/>
    <mergeCell ref="G239:G245"/>
    <mergeCell ref="C249:D249"/>
    <mergeCell ref="G229:G231"/>
    <mergeCell ref="G233:G235"/>
    <mergeCell ref="D32:G32"/>
    <mergeCell ref="D33:G33"/>
    <mergeCell ref="C77:G77"/>
    <mergeCell ref="C87:F87"/>
    <mergeCell ref="C79:F79"/>
    <mergeCell ref="C81:F81"/>
    <mergeCell ref="C83:F83"/>
    <mergeCell ref="C85:F85"/>
    <mergeCell ref="F131:G131"/>
    <mergeCell ref="F143:G143"/>
    <mergeCell ref="E239:E245"/>
    <mergeCell ref="F239:F245"/>
    <mergeCell ref="F106:G106"/>
    <mergeCell ref="F193:G193"/>
    <mergeCell ref="E212:G212"/>
    <mergeCell ref="C210:D210"/>
    <mergeCell ref="F147:G147"/>
    <mergeCell ref="D2:G2"/>
    <mergeCell ref="C38:E38"/>
    <mergeCell ref="D45:D59"/>
    <mergeCell ref="C143:D143"/>
    <mergeCell ref="C145:D145"/>
    <mergeCell ref="C147:D147"/>
    <mergeCell ref="C100:D100"/>
    <mergeCell ref="C102:D102"/>
    <mergeCell ref="C106:D106"/>
    <mergeCell ref="C104:D104"/>
    <mergeCell ref="C96:D96"/>
    <mergeCell ref="C108:D108"/>
    <mergeCell ref="C110:D110"/>
    <mergeCell ref="C112:D112"/>
    <mergeCell ref="B119:H119"/>
    <mergeCell ref="C121:D121"/>
    <mergeCell ref="B75:H75"/>
    <mergeCell ref="B91:H91"/>
    <mergeCell ref="B114:H114"/>
    <mergeCell ref="F129:G129"/>
    <mergeCell ref="F127:G127"/>
    <mergeCell ref="F100:G100"/>
    <mergeCell ref="B6:H6"/>
    <mergeCell ref="B36:H36"/>
    <mergeCell ref="F158:G158"/>
    <mergeCell ref="F229:F231"/>
    <mergeCell ref="E229:E231"/>
    <mergeCell ref="E233:E235"/>
    <mergeCell ref="F233:F235"/>
    <mergeCell ref="F151:G151"/>
    <mergeCell ref="F174:G174"/>
    <mergeCell ref="B177:H177"/>
    <mergeCell ref="C151:D151"/>
    <mergeCell ref="C153:D153"/>
    <mergeCell ref="C212:D212"/>
    <mergeCell ref="C199:D199"/>
    <mergeCell ref="C89:G89"/>
    <mergeCell ref="B196:H196"/>
    <mergeCell ref="F153:G153"/>
    <mergeCell ref="F104:G104"/>
    <mergeCell ref="F102:G102"/>
    <mergeCell ref="C116:D116"/>
    <mergeCell ref="B136:H136"/>
    <mergeCell ref="C123:D123"/>
    <mergeCell ref="C125:D125"/>
    <mergeCell ref="C127:D127"/>
    <mergeCell ref="C129:D129"/>
    <mergeCell ref="C131:D131"/>
    <mergeCell ref="C133:D133"/>
    <mergeCell ref="F121:G121"/>
    <mergeCell ref="F123:G123"/>
    <mergeCell ref="F125:G125"/>
    <mergeCell ref="C138:D138"/>
    <mergeCell ref="F138:G138"/>
    <mergeCell ref="F173:G173"/>
    <mergeCell ref="B141:H141"/>
    <mergeCell ref="F149:G149"/>
    <mergeCell ref="F192:G192"/>
    <mergeCell ref="B156:H156"/>
    <mergeCell ref="C158:D158"/>
    <mergeCell ref="C272:F272"/>
    <mergeCell ref="B4:H4"/>
    <mergeCell ref="C268:F268"/>
    <mergeCell ref="C269:F269"/>
    <mergeCell ref="C270:F270"/>
    <mergeCell ref="C271:F271"/>
    <mergeCell ref="F145:G145"/>
    <mergeCell ref="E210:G210"/>
    <mergeCell ref="E205:G205"/>
    <mergeCell ref="E208:G208"/>
    <mergeCell ref="E207:G207"/>
    <mergeCell ref="E206:G206"/>
    <mergeCell ref="B161:H161"/>
    <mergeCell ref="C149:D149"/>
    <mergeCell ref="C201:D201"/>
    <mergeCell ref="C203:D203"/>
    <mergeCell ref="B256:H256"/>
    <mergeCell ref="B264:H264"/>
    <mergeCell ref="C254:G254"/>
    <mergeCell ref="C247:D247"/>
    <mergeCell ref="C251:D251"/>
    <mergeCell ref="C266:F266"/>
    <mergeCell ref="C267:F267"/>
    <mergeCell ref="B215:H215"/>
  </mergeCells>
  <conditionalFormatting sqref="F121 F123 F125 F127">
    <cfRule type="cellIs" dxfId="107" priority="153" operator="equal">
      <formula>"No charitable exemption"</formula>
    </cfRule>
  </conditionalFormatting>
  <conditionalFormatting sqref="F129:G129">
    <cfRule type="cellIs" dxfId="106" priority="152" operator="equal">
      <formula>"Seek advice on aportioned liability (Reg 34)"</formula>
    </cfRule>
  </conditionalFormatting>
  <conditionalFormatting sqref="F131:G131">
    <cfRule type="cellIs" dxfId="105" priority="151" operator="equal">
      <formula>"Charitable exemption. Applicant must submit 'Claiming Exemption or Relief' Form"</formula>
    </cfRule>
  </conditionalFormatting>
  <conditionalFormatting sqref="F133:G133">
    <cfRule type="cellIs" dxfId="104" priority="149" operator="equal">
      <formula>"Charitable exemption. Applicant must submit 'Claiming Exemption or Relief' Form"</formula>
    </cfRule>
    <cfRule type="cellIs" dxfId="103" priority="150" operator="equal">
      <formula>"Seek further advice regarding aportioned liability (Reg 34)"</formula>
    </cfRule>
  </conditionalFormatting>
  <conditionalFormatting sqref="E123">
    <cfRule type="expression" dxfId="102" priority="148">
      <formula>$E$121="Yes"</formula>
    </cfRule>
  </conditionalFormatting>
  <conditionalFormatting sqref="E125">
    <cfRule type="expression" dxfId="101" priority="147">
      <formula>$E$123="Yes"</formula>
    </cfRule>
  </conditionalFormatting>
  <conditionalFormatting sqref="E127">
    <cfRule type="expression" dxfId="100" priority="146">
      <formula>$E$125="No"</formula>
    </cfRule>
  </conditionalFormatting>
  <conditionalFormatting sqref="E129">
    <cfRule type="expression" dxfId="99" priority="145">
      <formula>$E$127="Yes"</formula>
    </cfRule>
  </conditionalFormatting>
  <conditionalFormatting sqref="E131">
    <cfRule type="expression" dxfId="98" priority="144">
      <formula>$E$129="No"</formula>
    </cfRule>
  </conditionalFormatting>
  <conditionalFormatting sqref="E133">
    <cfRule type="expression" dxfId="97" priority="143">
      <formula>$E$131="Yes"</formula>
    </cfRule>
  </conditionalFormatting>
  <conditionalFormatting sqref="C16 C32:G33">
    <cfRule type="expression" dxfId="96" priority="142">
      <formula>$D$14="Yes"</formula>
    </cfRule>
  </conditionalFormatting>
  <conditionalFormatting sqref="D16 D18">
    <cfRule type="expression" dxfId="95" priority="141">
      <formula>$D$14="Yes"</formula>
    </cfRule>
  </conditionalFormatting>
  <conditionalFormatting sqref="C18">
    <cfRule type="expression" dxfId="94" priority="140">
      <formula>$D$14="Yes"</formula>
    </cfRule>
  </conditionalFormatting>
  <conditionalFormatting sqref="C123:D123">
    <cfRule type="expression" dxfId="93" priority="138">
      <formula>$E$121="Yes"</formula>
    </cfRule>
  </conditionalFormatting>
  <conditionalFormatting sqref="C125:D125">
    <cfRule type="expression" dxfId="92" priority="137">
      <formula>$E$123="Yes"</formula>
    </cfRule>
  </conditionalFormatting>
  <conditionalFormatting sqref="C127:D127">
    <cfRule type="expression" dxfId="91" priority="136">
      <formula>$E$125="No"</formula>
    </cfRule>
  </conditionalFormatting>
  <conditionalFormatting sqref="C129:D129">
    <cfRule type="expression" dxfId="90" priority="135">
      <formula>$E$127="Yes"</formula>
    </cfRule>
  </conditionalFormatting>
  <conditionalFormatting sqref="C131:D131">
    <cfRule type="expression" dxfId="89" priority="134">
      <formula>$E$129="No"</formula>
    </cfRule>
  </conditionalFormatting>
  <conditionalFormatting sqref="C133:D133">
    <cfRule type="expression" dxfId="88" priority="133">
      <formula>$E$131="Yes"</formula>
    </cfRule>
  </conditionalFormatting>
  <conditionalFormatting sqref="D22 D26 D24">
    <cfRule type="expression" dxfId="87" priority="124">
      <formula>$D$20="Yes"</formula>
    </cfRule>
  </conditionalFormatting>
  <conditionalFormatting sqref="C26 C22 C24">
    <cfRule type="expression" dxfId="86" priority="123">
      <formula>$D$20="Yes"</formula>
    </cfRule>
  </conditionalFormatting>
  <conditionalFormatting sqref="F44 G47 G112 D44:D59">
    <cfRule type="expression" dxfId="85" priority="121">
      <formula>$F$38="Yes"</formula>
    </cfRule>
  </conditionalFormatting>
  <conditionalFormatting sqref="F45 F47 F49 F53 F55 F57 F59 D61 F51">
    <cfRule type="expression" dxfId="84" priority="120">
      <formula>$F$38="Yes"</formula>
    </cfRule>
  </conditionalFormatting>
  <conditionalFormatting sqref="C70 C68 C66 C64">
    <cfRule type="expression" dxfId="83" priority="119">
      <formula>$D$26="No"</formula>
    </cfRule>
  </conditionalFormatting>
  <conditionalFormatting sqref="D64 D66 D68">
    <cfRule type="expression" dxfId="82" priority="118">
      <formula>$D$26="No"</formula>
    </cfRule>
  </conditionalFormatting>
  <conditionalFormatting sqref="C145:D145">
    <cfRule type="expression" dxfId="81" priority="117">
      <formula>$E$143="Yes"</formula>
    </cfRule>
  </conditionalFormatting>
  <conditionalFormatting sqref="E145">
    <cfRule type="expression" dxfId="80" priority="116">
      <formula>$E$143="Yes"</formula>
    </cfRule>
  </conditionalFormatting>
  <conditionalFormatting sqref="C147:D147">
    <cfRule type="expression" dxfId="79" priority="115">
      <formula>OR($E$143="No",$E$145="No")</formula>
    </cfRule>
  </conditionalFormatting>
  <conditionalFormatting sqref="E147">
    <cfRule type="expression" dxfId="78" priority="114">
      <formula>OR($E$143="No",$E$145="No")</formula>
    </cfRule>
  </conditionalFormatting>
  <conditionalFormatting sqref="C149:D149">
    <cfRule type="expression" dxfId="77" priority="113">
      <formula>$E$147="Yes"</formula>
    </cfRule>
  </conditionalFormatting>
  <conditionalFormatting sqref="E149">
    <cfRule type="expression" dxfId="76" priority="112">
      <formula>$E$147="Yes"</formula>
    </cfRule>
  </conditionalFormatting>
  <conditionalFormatting sqref="C151:D151">
    <cfRule type="expression" dxfId="75" priority="111">
      <formula>OR($E$145="Yes",$E$149="No")</formula>
    </cfRule>
  </conditionalFormatting>
  <conditionalFormatting sqref="E151">
    <cfRule type="expression" dxfId="74" priority="110">
      <formula>OR($E$145="Yes",$E$149="No")</formula>
    </cfRule>
  </conditionalFormatting>
  <conditionalFormatting sqref="C153:D153">
    <cfRule type="expression" dxfId="73" priority="109">
      <formula>$E$151="Yes"</formula>
    </cfRule>
  </conditionalFormatting>
  <conditionalFormatting sqref="E153">
    <cfRule type="expression" dxfId="72" priority="108">
      <formula>$E$151="Yes"</formula>
    </cfRule>
  </conditionalFormatting>
  <conditionalFormatting sqref="F143:G143">
    <cfRule type="cellIs" dxfId="71" priority="107" operator="equal">
      <formula>"Development is not a Residential Annex"</formula>
    </cfRule>
  </conditionalFormatting>
  <conditionalFormatting sqref="F145:G145">
    <cfRule type="cellIs" dxfId="70" priority="105" operator="equal">
      <formula>"Development is a Residential Annex"</formula>
    </cfRule>
    <cfRule type="cellIs" dxfId="69" priority="106" operator="equal">
      <formula>"Development is not a Residential Annex"</formula>
    </cfRule>
  </conditionalFormatting>
  <conditionalFormatting sqref="F147:G147">
    <cfRule type="cellIs" dxfId="68" priority="104" operator="equal">
      <formula>"Development is not a Residential Extension"</formula>
    </cfRule>
  </conditionalFormatting>
  <conditionalFormatting sqref="F149:G149">
    <cfRule type="cellIs" dxfId="67" priority="102" operator="equal">
      <formula>"Development is a Residential Extension"</formula>
    </cfRule>
    <cfRule type="cellIs" dxfId="66" priority="103" operator="equal">
      <formula>"Development is not a Residential Extension"</formula>
    </cfRule>
  </conditionalFormatting>
  <conditionalFormatting sqref="F151:G151">
    <cfRule type="cellIs" dxfId="65" priority="101" operator="equal">
      <formula>"No Residential Annex/Extension Exemption"</formula>
    </cfRule>
  </conditionalFormatting>
  <conditionalFormatting sqref="F153">
    <cfRule type="cellIs" dxfId="64" priority="99" operator="equal">
      <formula>"Residential Annex or Extension Exemption. Applicant must submit 'Claiming Exemption or Relief' Form"</formula>
    </cfRule>
    <cfRule type="cellIs" dxfId="63" priority="100" operator="equal">
      <formula>"No Residential Annex or Extension Exemption"</formula>
    </cfRule>
  </conditionalFormatting>
  <conditionalFormatting sqref="F153:G153">
    <cfRule type="expression" dxfId="62" priority="98">
      <formula>OR(E149="Yes",E153="No")</formula>
    </cfRule>
  </conditionalFormatting>
  <conditionalFormatting sqref="G79 G81 G83 G85">
    <cfRule type="expression" dxfId="61" priority="97">
      <formula>$E$47&gt;0</formula>
    </cfRule>
  </conditionalFormatting>
  <conditionalFormatting sqref="G78 C77 C79 C81 C83 C87 C85">
    <cfRule type="expression" dxfId="60" priority="96">
      <formula>$E$47&gt;0</formula>
    </cfRule>
  </conditionalFormatting>
  <conditionalFormatting sqref="C89:G89">
    <cfRule type="expression" dxfId="59" priority="93">
      <formula>$E$47=0</formula>
    </cfRule>
    <cfRule type="expression" dxfId="58" priority="94">
      <formula>$E$47=""</formula>
    </cfRule>
  </conditionalFormatting>
  <conditionalFormatting sqref="C96 C93 E95 C116:D116">
    <cfRule type="expression" dxfId="57" priority="90">
      <formula>$C$89="Social Housing Relief. Applicant must submit 'Claiming Exemption or Relief' Form"</formula>
    </cfRule>
  </conditionalFormatting>
  <conditionalFormatting sqref="C89">
    <cfRule type="expression" dxfId="56" priority="158">
      <formula>OR(G79="Yes",G81="Yes",G83="Yes",G85="Yes",G87="Yes")</formula>
    </cfRule>
  </conditionalFormatting>
  <conditionalFormatting sqref="C98 C100">
    <cfRule type="expression" dxfId="55" priority="88">
      <formula>$E$96&gt;0</formula>
    </cfRule>
  </conditionalFormatting>
  <conditionalFormatting sqref="E100">
    <cfRule type="expression" dxfId="54" priority="87">
      <formula>$E$96&gt;0</formula>
    </cfRule>
  </conditionalFormatting>
  <conditionalFormatting sqref="C102:D102">
    <cfRule type="expression" dxfId="53" priority="86">
      <formula>$E$100="No"</formula>
    </cfRule>
  </conditionalFormatting>
  <conditionalFormatting sqref="E102">
    <cfRule type="expression" dxfId="52" priority="85">
      <formula>$E$100="No"</formula>
    </cfRule>
  </conditionalFormatting>
  <conditionalFormatting sqref="C104:D104">
    <cfRule type="expression" dxfId="51" priority="84">
      <formula>$E$102="No"</formula>
    </cfRule>
  </conditionalFormatting>
  <conditionalFormatting sqref="E104">
    <cfRule type="expression" dxfId="50" priority="83">
      <formula>$E$102="No"</formula>
    </cfRule>
  </conditionalFormatting>
  <conditionalFormatting sqref="C106:D106">
    <cfRule type="expression" dxfId="49" priority="82">
      <formula>$E$104="No"</formula>
    </cfRule>
  </conditionalFormatting>
  <conditionalFormatting sqref="E106">
    <cfRule type="expression" dxfId="48" priority="81">
      <formula>$E$104="No"</formula>
    </cfRule>
  </conditionalFormatting>
  <conditionalFormatting sqref="F100:G100 F102:G102 F104:G104">
    <cfRule type="cellIs" dxfId="47" priority="80" operator="equal">
      <formula>"Not communal floorspace. Amend Communal Floorspace figure accordingly"</formula>
    </cfRule>
  </conditionalFormatting>
  <conditionalFormatting sqref="F106:G106">
    <cfRule type="cellIs" dxfId="46" priority="76" operator="equal">
      <formula>"Communal Floorspace"</formula>
    </cfRule>
    <cfRule type="cellIs" dxfId="45" priority="77" operator="equal">
      <formula>"Not communal floorspace. Amend Communal Floorspace figure accordingly"</formula>
    </cfRule>
  </conditionalFormatting>
  <conditionalFormatting sqref="C108 C110 C112">
    <cfRule type="expression" dxfId="44" priority="75">
      <formula>$F$106="Communal Floorspace"</formula>
    </cfRule>
  </conditionalFormatting>
  <conditionalFormatting sqref="E108">
    <cfRule type="expression" dxfId="43" priority="74">
      <formula>$F$106="Communal Floorspace"</formula>
    </cfRule>
  </conditionalFormatting>
  <conditionalFormatting sqref="E96">
    <cfRule type="expression" dxfId="42" priority="73">
      <formula>$C$89="Social Housing Relief. Applicant must submit 'Claiming Exemption or Relief' Form"</formula>
    </cfRule>
  </conditionalFormatting>
  <conditionalFormatting sqref="B91:H91 B114:H114">
    <cfRule type="expression" dxfId="41" priority="66">
      <formula>$C$89="Social Housing Relief. Applicant must submit 'Claiming Exemption or Relief' Form"</formula>
    </cfRule>
  </conditionalFormatting>
  <conditionalFormatting sqref="E205">
    <cfRule type="cellIs" dxfId="40" priority="61" operator="equal">
      <formula>"No Charitable Exemption"</formula>
    </cfRule>
    <cfRule type="cellIs" dxfId="39" priority="62" operator="equal">
      <formula>"Charitable Exemption"</formula>
    </cfRule>
  </conditionalFormatting>
  <conditionalFormatting sqref="E208">
    <cfRule type="cellIs" dxfId="38" priority="59" operator="equal">
      <formula>"No Minor Development Exemption"</formula>
    </cfRule>
    <cfRule type="cellIs" dxfId="37" priority="60" operator="equal">
      <formula>"Minor Development Exemption"</formula>
    </cfRule>
  </conditionalFormatting>
  <conditionalFormatting sqref="E207">
    <cfRule type="cellIs" dxfId="36" priority="57" operator="equal">
      <formula>"No Residential Annex or Extension Exemption"</formula>
    </cfRule>
    <cfRule type="cellIs" dxfId="35" priority="58" operator="equal">
      <formula>"Residential Annex or Extension Exemption"</formula>
    </cfRule>
  </conditionalFormatting>
  <conditionalFormatting sqref="F201">
    <cfRule type="expression" dxfId="34" priority="52">
      <formula>AND($C$89="Social Housing Relief. Applicant must submit 'Claiming Exemption or Relief' Form",$C$201="Brent CIL")</formula>
    </cfRule>
  </conditionalFormatting>
  <conditionalFormatting sqref="F138:G138">
    <cfRule type="cellIs" dxfId="33" priority="50" operator="equal">
      <formula>"Self-Build exemption. Applicant must submit 'Claiming Exemption or Relief' Form"</formula>
    </cfRule>
    <cfRule type="cellIs" dxfId="32" priority="51" operator="equal">
      <formula>"No Self-Build exemption"</formula>
    </cfRule>
  </conditionalFormatting>
  <conditionalFormatting sqref="E206">
    <cfRule type="cellIs" dxfId="31" priority="48" operator="equal">
      <formula>"No Self-Build Exemption"</formula>
    </cfRule>
    <cfRule type="cellIs" dxfId="30" priority="49" operator="equal">
      <formula>"Self-Build Exemption"</formula>
    </cfRule>
  </conditionalFormatting>
  <conditionalFormatting sqref="F158:G158">
    <cfRule type="cellIs" dxfId="29" priority="46" operator="equal">
      <formula>"Minor Development Exemption"</formula>
    </cfRule>
    <cfRule type="cellIs" dxfId="28" priority="47" operator="equal">
      <formula>"No Minor Development Exemption"</formula>
    </cfRule>
  </conditionalFormatting>
  <conditionalFormatting sqref="C20">
    <cfRule type="expression" dxfId="27" priority="42">
      <formula>$D$20="Yes"</formula>
    </cfRule>
  </conditionalFormatting>
  <conditionalFormatting sqref="C26">
    <cfRule type="expression" dxfId="26" priority="41">
      <formula>$D$20="Yes"</formula>
    </cfRule>
  </conditionalFormatting>
  <conditionalFormatting sqref="F174:G174">
    <cfRule type="cellIs" dxfId="25" priority="3" operator="equal">
      <formula>"MCIL2 in effect"</formula>
    </cfRule>
    <cfRule type="cellIs" dxfId="24" priority="39" operator="equal">
      <formula>"MCIL not in effect"</formula>
    </cfRule>
    <cfRule type="cellIs" dxfId="23" priority="40" operator="equal">
      <formula>"MCIL1 in effect"</formula>
    </cfRule>
  </conditionalFormatting>
  <conditionalFormatting sqref="F193:G193">
    <cfRule type="cellIs" dxfId="22" priority="37" operator="equal">
      <formula>"Brent CIL not in effect"</formula>
    </cfRule>
    <cfRule type="cellIs" dxfId="21" priority="38" operator="equal">
      <formula>"Brent CIL in effect"</formula>
    </cfRule>
  </conditionalFormatting>
  <conditionalFormatting sqref="C199:D199">
    <cfRule type="cellIs" dxfId="20" priority="36" operator="equal">
      <formula>"MCIL not in effect"</formula>
    </cfRule>
  </conditionalFormatting>
  <conditionalFormatting sqref="C201:D201">
    <cfRule type="cellIs" dxfId="19" priority="35" operator="equal">
      <formula>"Brent CIL not in effect"</formula>
    </cfRule>
  </conditionalFormatting>
  <conditionalFormatting sqref="E199 G199">
    <cfRule type="expression" dxfId="18" priority="2">
      <formula>$C$199="MCIL1 in effect"</formula>
    </cfRule>
    <cfRule type="expression" dxfId="17" priority="29">
      <formula>$C$199="MCIL2 in effect"</formula>
    </cfRule>
    <cfRule type="expression" dxfId="16" priority="32">
      <formula>$C$199="MCIL not in effect"</formula>
    </cfRule>
  </conditionalFormatting>
  <conditionalFormatting sqref="E201 G201">
    <cfRule type="expression" dxfId="15" priority="30">
      <formula>$F$193="Brent CIL in effect"</formula>
    </cfRule>
    <cfRule type="expression" dxfId="14" priority="31">
      <formula>$F$193="Brent CIL not in effect"</formula>
    </cfRule>
  </conditionalFormatting>
  <conditionalFormatting sqref="F199">
    <cfRule type="expression" dxfId="13" priority="1">
      <formula>AND($C$89="Social Housing Relief. Applicant must submit 'Claiming Exemption or Relief' Form",$C$199="MCIL2 in effect")</formula>
    </cfRule>
    <cfRule type="expression" dxfId="12" priority="28">
      <formula>AND($C$89="Social Housing Relief. Applicant must submit 'Claiming Exemption or Relief' Form",$C$199="MCIL1 in effect")</formula>
    </cfRule>
  </conditionalFormatting>
  <conditionalFormatting sqref="F198">
    <cfRule type="expression" dxfId="11" priority="27">
      <formula>$C$89="Social Housing Relief. Applicant must submit 'Claiming Exemption or Relief' Form"</formula>
    </cfRule>
  </conditionalFormatting>
  <conditionalFormatting sqref="E158">
    <cfRule type="expression" dxfId="10" priority="26">
      <formula>($E$61-$D$61-$F$61)&gt;=100</formula>
    </cfRule>
  </conditionalFormatting>
  <conditionalFormatting sqref="F96">
    <cfRule type="expression" dxfId="9" priority="179">
      <formula>AND(F38="Yes",C89="Social Housing Relief. Applicant must submit 'Claiming Exemption or Relief' Form")</formula>
    </cfRule>
  </conditionalFormatting>
  <conditionalFormatting sqref="F95">
    <cfRule type="expression" dxfId="8" priority="180">
      <formula>AND(F38="Yes",C89="Social Housing Relief. Applicant must submit 'Claiming Exemption or Relief' Form")</formula>
    </cfRule>
  </conditionalFormatting>
  <conditionalFormatting sqref="D221 D223 D225 D227 D229 D233 D237 D239">
    <cfRule type="expression" dxfId="7" priority="11">
      <formula>$D$219="Yes"</formula>
    </cfRule>
  </conditionalFormatting>
  <conditionalFormatting sqref="D231">
    <cfRule type="expression" dxfId="6" priority="10">
      <formula>$D$229="Yes"</formula>
    </cfRule>
  </conditionalFormatting>
  <conditionalFormatting sqref="D235">
    <cfRule type="expression" dxfId="5" priority="9">
      <formula>$D$233="Yes"</formula>
    </cfRule>
  </conditionalFormatting>
  <conditionalFormatting sqref="D241 D243 D245">
    <cfRule type="expression" dxfId="4" priority="8">
      <formula>$D$239="Yes"</formula>
    </cfRule>
  </conditionalFormatting>
  <conditionalFormatting sqref="C221 C223 C225 C227 C229 C233 C237 C239">
    <cfRule type="expression" dxfId="3" priority="190">
      <formula>$D$219="Yes"</formula>
    </cfRule>
  </conditionalFormatting>
  <conditionalFormatting sqref="C231">
    <cfRule type="expression" dxfId="2" priority="198">
      <formula>$D$229="Yes"</formula>
    </cfRule>
  </conditionalFormatting>
  <conditionalFormatting sqref="C235">
    <cfRule type="expression" dxfId="1" priority="200">
      <formula>$D$233="Yes"</formula>
    </cfRule>
  </conditionalFormatting>
  <conditionalFormatting sqref="C243 C241 C245">
    <cfRule type="expression" dxfId="0" priority="202">
      <formula>$D$239="Yes"</formula>
    </cfRule>
  </conditionalFormatting>
  <dataValidations xWindow="812" yWindow="194" count="31">
    <dataValidation allowBlank="1" showErrorMessage="1" sqref="D245 E49 E59"/>
    <dataValidation type="list" allowBlank="1" showInputMessage="1" showErrorMessage="1" promptTitle="Help for selected cell" prompt="For example, where there are a number of landowners / liable parties for the site and a valid Assumption of Liability Form has not been submitted to the Council" sqref="D221">
      <formula1>"Yes,No"</formula1>
    </dataValidation>
    <dataValidation type="list" allowBlank="1" showInputMessage="1" showErrorMessage="1" promptTitle="Help for selected cell" prompt="For 'general consents' such as development consented by development orders or enterprise zones etc (not for normal planning permissins)" sqref="D223">
      <formula1>"Yes,No"</formula1>
    </dataValidation>
    <dataValidation type="list" allowBlank="1" showErrorMessage="1" sqref="D225 D227 D229 D233 D237 D239 D219">
      <formula1>"Yes,No"</formula1>
    </dataValidation>
    <dataValidation type="date" operator="greaterThan" allowBlank="1" showInputMessage="1" showErrorMessage="1" errorTitle="Incorrect date format" error="Re-enter date in format DD/MM/YY" promptTitle="Help for selected cell" prompt="The date on which the chargeable development commenced_x000a__x000a_Enter date in format DD/MM/YY" sqref="D241">
      <formula1>36526</formula1>
    </dataValidation>
    <dataValidation type="date" operator="greaterThan" allowBlank="1" showInputMessage="1" showErrorMessage="1" errorTitle="Incorrect date format" error="Re-enter date in format DD/MM/YY" promptTitle="Help for selected cell" prompt="The anticipated date that payment can be made to the Council (approximate)_x000a__x000a_Enter date in format DD/MM/YY" sqref="D243">
      <formula1>36526</formula1>
    </dataValidation>
    <dataValidation type="date" operator="greaterThan" allowBlank="1" showInputMessage="1" showErrorMessage="1" errorTitle="Incorrect date format" error="Re-enter date in format DD/MM/YY" promptTitle="Help for selected cell" prompt="The date the Original planning permission was granted (i.e. date of the Decision Notice)_x000a__x000a_Enter date in format DD/MM/YY" sqref="D12">
      <formula1>36526</formula1>
    </dataValidation>
    <dataValidation type="list" allowBlank="1" showInputMessage="1" showErrorMessage="1" promptTitle="Help for selected cell" prompt="Application for removal or variation of a condition following grant of planning permission as per Section 73 of the Town and Country Planning Act 1990" sqref="D14">
      <formula1>"Yes,No"</formula1>
    </dataValidation>
    <dataValidation type="list" allowBlank="1" showInputMessage="1" showErrorMessage="1" sqref="F38 G79 E106 E104 E100 E102 E153 E151 E149 E147 E145 E143 D26 E158 E138 E133 E131 E129 G81 E125 G83 G87 G85">
      <formula1>"Yes,No"</formula1>
    </dataValidation>
    <dataValidation allowBlank="1" showInputMessage="1" showErrorMessage="1" promptTitle="Help for selected cell" prompt="Original Planning Application Reference Number" sqref="D10"/>
    <dataValidation allowBlank="1" showInputMessage="1" showErrorMessage="1" promptTitle="Help for selected cell" prompt="S73 Planning Application Reference Number" sqref="D16"/>
    <dataValidation type="list" allowBlank="1" showInputMessage="1" showErrorMessage="1" promptTitle="Help for selected cell" prompt="i.e. freehold or leasehold with 7+ years unexpired at date of permission" sqref="E127">
      <formula1>"Yes,No"</formula1>
    </dataValidation>
    <dataValidation type="date" operator="greaterThan" allowBlank="1" showInputMessage="1" showErrorMessage="1" errorTitle="Incorrect date format" error="Re-enter date in format DD/MM/YY" promptTitle="Help for selected cell" prompt="The date the S73 planning permission was granted (i.e. date of the Decision Notice)_x000a__x000a_Enter date in format DD/MM/YY" sqref="D18">
      <formula1>36526</formula1>
    </dataValidation>
    <dataValidation type="list" allowBlank="1" showInputMessage="1" showErrorMessage="1" promptTitle="Help for selected cell" prompt="Does the original planning permission (full or outline) expressly provide for development to be carried out in phases?" sqref="D20">
      <formula1>"Yes,No"</formula1>
    </dataValidation>
    <dataValidation allowBlank="1" showInputMessage="1" showErrorMessage="1" promptTitle="Help for selected cell" prompt="The RICS BCIS All-In Tender Price Index (TPI) for 1st Nov for year preceeding the permission_x000a__x000a_If unsure set both Index figures Ip and Ic to &quot;1&quot; to provide a non-indexed CIL liability" sqref="D28"/>
    <dataValidation type="date" operator="greaterThan" allowBlank="1" showInputMessage="1" showErrorMessage="1" errorTitle="Incorrect date format" error="Re-enter date in format DD/MM/YY" promptTitle="Help for selected cell" prompt="The date the planning permission for the Phase was granted (i.e. date of the Decision Notice)_x000a__x000a_Enter date in format DD/MM/YY" sqref="D24">
      <formula1>36526</formula1>
    </dataValidation>
    <dataValidation allowBlank="1" showInputMessage="1" showErrorMessage="1" promptTitle="Help for selected cell" prompt="Residential (C3 C4), Residential Institutions except Hospitals (C2), Student Accommodation, Hostels &amp; HMOs (SG)_x000a__x000a_Include any Communal residential floorspace_x000a__x000a_A comprehensive floorspace breakdown should be provided" sqref="E45"/>
    <dataValidation allowBlank="1" showInputMessage="1" showErrorMessage="1" promptTitle="Help for selected cell" prompt="Floorspace of Qualifying Dwellings which satisfy the CIL Social Housing Relief test (see Social Housing Relief section)_x000a__x000a_Do not include Communal floorspace, only Qualifying Dwelling floorspace" sqref="E47"/>
    <dataValidation allowBlank="1" showInputMessage="1" showErrorMessage="1" promptTitle="Help for selected cell" prompt="Insert the value of E for the previously commenced phase of the planning permission" sqref="D64"/>
    <dataValidation allowBlank="1" showInputMessage="1" showErrorMessage="1" promptTitle="Help for selected cell" prompt="Insert the value of G for the previously commenced phase of the planning permission" sqref="D66"/>
    <dataValidation allowBlank="1" showInputMessage="1" showErrorMessage="1" promptTitle="Help for selected cell" prompt="Insert the total of the values of Kr for the previously commenced phase of the planning permission" sqref="D68"/>
    <dataValidation allowBlank="1" showInputMessage="1" showErrorMessage="1" promptTitle="Help for selected cell" prompt="I.e. for the benefit of the occupants of more than one Qualifying Dwelling_x000a__x000a_E.g. communal / shared / circulation / corridor floorspace between dwellings_x000a__x000a_A comprehensive floorspace breakdown, including communal development floorspace, should be provided" sqref="E96"/>
    <dataValidation allowBlank="1" showInputMessage="1" showErrorMessage="1" promptTitle="Help for selected cell" prompt="I.e. of the proposed Social Resi. floorspace, how much of the Qualifying Dwellings floorspace relates to the Communal development?_x000a__x000a_May not necessarily be all of the Social Resi. floorspace" sqref="E108"/>
    <dataValidation allowBlank="1" showInputMessage="1" showErrorMessage="1" promptTitle="Help for selected cell" prompt="Relevant Development_x000a_= G - QR - X_x000a_= Permission Floorspace (G)_x000a_- Qualifying Dwellings Floorspace (QR)_x000a_- Communal Devt (X)" sqref="E110"/>
    <dataValidation type="list" allowBlank="1" showInputMessage="1" showErrorMessage="1" promptTitle="Help for selected cell" prompt="i.e. ≥50% of proposed floorspace" sqref="E121">
      <formula1>"Yes,No"</formula1>
    </dataValidation>
    <dataValidation type="list" allowBlank="1" showInputMessage="1" showErrorMessage="1" promptTitle="Help for selected cell" prompt="(or under the control of)" sqref="E123">
      <formula1>"Yes,No"</formula1>
    </dataValidation>
    <dataValidation allowBlank="1" showInputMessage="1" showErrorMessage="1" promptTitle="Help for selected cell" prompt="The RICS BCIS All-In Tender Price Index (TPI) for 1st Nov for year preceeding the date of effect_x000a__x000a_If unsure set both Index figures Ip and Ic to &quot;1&quot; to provide a non-indexed CIL liability" sqref="D181 D167"/>
    <dataValidation allowBlank="1" showInputMessage="1" showErrorMessage="1" prompt="A1, A2, A3, A4, A5, B1a, SG except Student Accommodation, Hostels, HMOs, Public Transport Stations, Theatres, Water and wastewater infrastructure, Fire stations and fire service facilities, Police stations and police facilities, and Warehouse Clubs" sqref="E51"/>
    <dataValidation allowBlank="1" showInputMessage="1" showErrorMessage="1" promptTitle="Help for selected cell" prompt="Warehouse Clubs (Sui Generis)" sqref="E53"/>
    <dataValidation allowBlank="1" showInputMessage="1" showErrorMessage="1" promptTitle="Help for selected cell" prompt="Assembly and Leisure, excluding Public Swimming Pools (D2)" sqref="E55"/>
    <dataValidation allowBlank="1" showInputMessage="1" showErrorMessage="1" promptTitle="Help for selected cell" prompt="B1b&amp;c, B2, B8, D1a-h, C2, Public Swimming Pools (D2), Public Transport Stations, Theatres, Water and wastewater infrastructure, Fire stations &amp; fire service facilities, &amp; Police stations &amp; police facilities (SG)" sqref="E57"/>
  </dataValidations>
  <pageMargins left="0.23622047244094491" right="0.23622047244094491" top="0.23622047244094491" bottom="0.23622047244094491" header="0.23622047244094491" footer="0.23622047244094491"/>
  <pageSetup paperSize="9" scale="91" fitToHeight="0" orientation="portrait" r:id="rId1"/>
  <rowBreaks count="5" manualBreakCount="5">
    <brk id="34" max="7" man="1"/>
    <brk id="73" max="7" man="1"/>
    <brk id="89" max="7" man="1"/>
    <brk id="139" max="7" man="1"/>
    <brk id="194" max="7" man="1"/>
  </rowBreaks>
  <ignoredErrors>
    <ignoredError sqref="E203 G203"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2B17C19ADAFE4DB83427C84AB8660D" ma:contentTypeVersion="10" ma:contentTypeDescription="Create a new document." ma:contentTypeScope="" ma:versionID="b992fea26ad1a0705b05fcd3e75a89f3">
  <xsd:schema xmlns:xsd="http://www.w3.org/2001/XMLSchema" xmlns:xs="http://www.w3.org/2001/XMLSchema" xmlns:p="http://schemas.microsoft.com/office/2006/metadata/properties" xmlns:ns2="91f0a459-10b0-4cab-8581-fd175cd44166" xmlns:ns3="5760862d-808a-4e94-a398-8cbcd6cdf46d" targetNamespace="http://schemas.microsoft.com/office/2006/metadata/properties" ma:root="true" ma:fieldsID="376c214425576a7f8dccf3f50e1a0134" ns2:_="" ns3:_="">
    <xsd:import namespace="91f0a459-10b0-4cab-8581-fd175cd44166"/>
    <xsd:import namespace="5760862d-808a-4e94-a398-8cbcd6cdf4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f0a459-10b0-4cab-8581-fd175cd4416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60862d-808a-4e94-a398-8cbcd6cdf46d"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012FF7-DFAD-4432-91F1-95AE73011DA9}">
  <ds:schemaRefs>
    <ds:schemaRef ds:uri="http://schemas.microsoft.com/sharepoint/v3/contenttype/forms"/>
  </ds:schemaRefs>
</ds:datastoreItem>
</file>

<file path=customXml/itemProps2.xml><?xml version="1.0" encoding="utf-8"?>
<ds:datastoreItem xmlns:ds="http://schemas.openxmlformats.org/officeDocument/2006/customXml" ds:itemID="{3770E4FD-B0D2-4E3D-A7F0-3EF9C9555B23}">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5760862d-808a-4e94-a398-8cbcd6cdf46d"/>
    <ds:schemaRef ds:uri="http://purl.org/dc/elements/1.1/"/>
    <ds:schemaRef ds:uri="http://schemas.microsoft.com/office/infopath/2007/PartnerControls"/>
    <ds:schemaRef ds:uri="91f0a459-10b0-4cab-8581-fd175cd44166"/>
    <ds:schemaRef ds:uri="http://www.w3.org/XML/1998/namespace"/>
  </ds:schemaRefs>
</ds:datastoreItem>
</file>

<file path=customXml/itemProps3.xml><?xml version="1.0" encoding="utf-8"?>
<ds:datastoreItem xmlns:ds="http://schemas.openxmlformats.org/officeDocument/2006/customXml" ds:itemID="{14D24099-CE81-46DE-8B5C-656C533EE8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f0a459-10b0-4cab-8581-fd175cd44166"/>
    <ds:schemaRef ds:uri="5760862d-808a-4e94-a398-8cbcd6cdf4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CIL Calculator</vt:lpstr>
      <vt:lpstr>'CIL Calculator'!Print_Area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2019-03-12T12:04:07Z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0x010100BE2B17C19ADAFE4DB83427C84AB8660D</vt:lpwstr>
  </property>
</Properties>
</file>